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5230" windowHeight="12285" activeTab="0"/>
  </bookViews>
  <sheets>
    <sheet name="Cálculo" sheetId="1" r:id="rId1"/>
    <sheet name="Actulizacion" sheetId="2" state="hidden" r:id="rId2"/>
  </sheets>
  <definedNames>
    <definedName name="_xlfn.AVERAGEIF" hidden="1">#NAME?</definedName>
    <definedName name="AÑOS">#REF!</definedName>
    <definedName name="_xlnm.Print_Area" localSheetId="0">'Cálculo'!$A$1:$J$13</definedName>
    <definedName name="fechahoy">#REF!</definedName>
    <definedName name="Z_8AF16B00_BE75_49B4_A394_957D73586DD2_.wvu.Cols" localSheetId="0" hidden="1">'Cálculo'!$F:$G</definedName>
    <definedName name="Z_8AF16B00_BE75_49B4_A394_957D73586DD2_.wvu.PrintArea" localSheetId="0" hidden="1">'Cálculo'!$A$1:$J$13</definedName>
    <definedName name="Z_FF022BA6_8C65_43E1_A086_C093D47B958B_.wvu.Cols" localSheetId="0" hidden="1">'Cálculo'!$F:$G</definedName>
    <definedName name="Z_FF022BA6_8C65_43E1_A086_C093D47B958B_.wvu.PrintArea" localSheetId="0" hidden="1">'Cálculo'!$A$1:$J$13</definedName>
  </definedNames>
  <calcPr fullCalcOnLoad="1"/>
</workbook>
</file>

<file path=xl/sharedStrings.xml><?xml version="1.0" encoding="utf-8"?>
<sst xmlns="http://schemas.openxmlformats.org/spreadsheetml/2006/main" count="32" uniqueCount="29">
  <si>
    <t>mensual</t>
  </si>
  <si>
    <t>anual</t>
  </si>
  <si>
    <t>año</t>
  </si>
  <si>
    <t>interés</t>
  </si>
  <si>
    <t>Acumulador PTS</t>
  </si>
  <si>
    <t>Acumulador C+I</t>
  </si>
  <si>
    <t>Acumulador total €</t>
  </si>
  <si>
    <t>Precio acumulado + de 1 año</t>
  </si>
  <si>
    <t>Sueldo mensual</t>
  </si>
  <si>
    <t>capital (+) Interés</t>
  </si>
  <si>
    <t xml:space="preserve">Años trabajados: </t>
  </si>
  <si>
    <t xml:space="preserve">Trienios </t>
  </si>
  <si>
    <t>http://www.dacostabalboa.es/</t>
  </si>
  <si>
    <r>
      <t xml:space="preserve">Sueldo mensual actual (€) sin pagas ni trienios                                 </t>
    </r>
    <r>
      <rPr>
        <b/>
        <sz val="16"/>
        <rFont val="Wingdings 3"/>
        <family val="1"/>
      </rPr>
      <t>a</t>
    </r>
  </si>
  <si>
    <r>
      <t xml:space="preserve">Sueldo mensual cuando comenzó a trabajar (euros)   </t>
    </r>
    <r>
      <rPr>
        <b/>
        <i/>
        <sz val="16"/>
        <rFont val="Arial"/>
        <family val="2"/>
      </rPr>
      <t xml:space="preserve">          </t>
    </r>
    <r>
      <rPr>
        <b/>
        <sz val="16"/>
        <rFont val="Wingdings 3"/>
        <family val="1"/>
      </rPr>
      <t>a</t>
    </r>
  </si>
  <si>
    <r>
      <t xml:space="preserve">Fecha en que comenzó a trabajar (formato 00/00/000)                           </t>
    </r>
    <r>
      <rPr>
        <b/>
        <sz val="16"/>
        <rFont val="Wingdings 3"/>
        <family val="1"/>
      </rPr>
      <t>_</t>
    </r>
  </si>
  <si>
    <t>Ejem. Interés</t>
  </si>
  <si>
    <t xml:space="preserve">Acumulado desde: </t>
  </si>
  <si>
    <t>Porcentaje medio</t>
  </si>
  <si>
    <t>Años</t>
  </si>
  <si>
    <t>Medio anual</t>
  </si>
  <si>
    <t>Subida media desde que comenzó a trabajar</t>
  </si>
  <si>
    <t>MODELO EJEMPLO  SIN ACTUALIZAR</t>
  </si>
  <si>
    <t>Sin actulizar</t>
  </si>
  <si>
    <t>PORCENTAJE</t>
  </si>
  <si>
    <t>Pendiente %</t>
  </si>
  <si>
    <t>DESDE EL AÑO 2015 LA SUBIDA ES DEL 2,5%</t>
  </si>
  <si>
    <t>Condición</t>
  </si>
  <si>
    <t>MEDIO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</si>
</sst>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  <numFmt numFmtId="166" formatCode="ddd\ dd\ \-mmm\-yy"/>
    <numFmt numFmtId="167" formatCode="[$-C0A]dddd\,\ dd&quot; de &quot;mmmm&quot; de &quot;yyyy"/>
    <numFmt numFmtId="168" formatCode="0.000"/>
    <numFmt numFmtId="169" formatCode="#,##0.000\ &quot;€&quot;"/>
    <numFmt numFmtId="170" formatCode="0.000%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yyyy"/>
    <numFmt numFmtId="176" formatCode="mmm\-yyyy"/>
    <numFmt numFmtId="177" formatCode="0.0000"/>
    <numFmt numFmtId="178" formatCode="#,##0.0000\ &quot;€&quot;"/>
    <numFmt numFmtId="179" formatCode="#,##0.00000"/>
    <numFmt numFmtId="180" formatCode="#,##0.0000"/>
    <numFmt numFmtId="181" formatCode="#,##0.00000\ &quot;€&quot;"/>
    <numFmt numFmtId="182" formatCode="#,##0.00\ [$€-40A]"/>
    <numFmt numFmtId="183" formatCode="_(&quot;$&quot;* #,##0_);_(&quot;$&quot;* \(#,##0\);_(&quot;$&quot;* &quot;-&quot;??_);_(@_)"/>
    <numFmt numFmtId="184" formatCode="0.0%"/>
    <numFmt numFmtId="185" formatCode="_(&quot;$&quot;* #,##0.00_);_(&quot;$&quot;* \(#,##0.00\);_(&quot;$&quot;* &quot;-&quot;??_);_(@_)"/>
    <numFmt numFmtId="186" formatCode="0.0000%"/>
    <numFmt numFmtId="187" formatCode="#,##0.0000\ [$Pts.]"/>
    <numFmt numFmtId="188" formatCode="_-* #,##0.0000\ &quot;€&quot;_-;\-* #,##0.0000\ &quot;€&quot;_-;_-* &quot;-&quot;????\ &quot;€&quot;_-;_-@_-"/>
    <numFmt numFmtId="189" formatCode="#,##0.000"/>
    <numFmt numFmtId="190" formatCode="d\-m;@"/>
    <numFmt numFmtId="191" formatCode="d\-m\-yyyy;@"/>
    <numFmt numFmtId="192" formatCode="0.00000%"/>
    <numFmt numFmtId="193" formatCode="d\-m\-yy;@"/>
    <numFmt numFmtId="194" formatCode="0.0000000"/>
    <numFmt numFmtId="195" formatCode="0.0000000%"/>
    <numFmt numFmtId="196" formatCode="#,##0.0000000\ &quot;€&quot;"/>
    <numFmt numFmtId="197" formatCode="#,##0.00\ _€"/>
    <numFmt numFmtId="198" formatCode="#,##0.00\ \P\T"/>
    <numFmt numFmtId="199" formatCode="#,##0.00\ [$Pts.]"/>
    <numFmt numFmtId="200" formatCode="#,##0.00;[Red]#,##0.00"/>
    <numFmt numFmtId="201" formatCode="#,##0;[Red]#,##0"/>
    <numFmt numFmtId="202" formatCode="[$-F400]h:mm:ss\ AM/PM"/>
    <numFmt numFmtId="203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6"/>
      <name val="Wingdings 3"/>
      <family val="1"/>
    </font>
    <font>
      <b/>
      <i/>
      <sz val="1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9"/>
      <name val="Calibri"/>
      <family val="2"/>
    </font>
    <font>
      <b/>
      <sz val="9"/>
      <color indexed="9"/>
      <name val="Microsoft Sans Serif"/>
      <family val="2"/>
    </font>
    <font>
      <b/>
      <i/>
      <sz val="9"/>
      <color indexed="30"/>
      <name val="Arial"/>
      <family val="2"/>
    </font>
    <font>
      <i/>
      <u val="single"/>
      <sz val="8"/>
      <color indexed="9"/>
      <name val="Calibri"/>
      <family val="2"/>
    </font>
    <font>
      <u val="single"/>
      <sz val="6"/>
      <color indexed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9"/>
      <color indexed="9"/>
      <name val="Microsoft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0"/>
      <name val="Calibri"/>
      <family val="2"/>
    </font>
    <font>
      <b/>
      <sz val="9"/>
      <color theme="0"/>
      <name val="Microsoft Sans Serif"/>
      <family val="2"/>
    </font>
    <font>
      <b/>
      <i/>
      <sz val="9"/>
      <color rgb="FF0070C0"/>
      <name val="Arial"/>
      <family val="2"/>
    </font>
    <font>
      <i/>
      <u val="single"/>
      <sz val="8"/>
      <color theme="0"/>
      <name val="Calibri"/>
      <family val="2"/>
    </font>
    <font>
      <u val="single"/>
      <sz val="6"/>
      <color theme="0"/>
      <name val="Calibri"/>
      <family val="2"/>
    </font>
    <font>
      <b/>
      <sz val="9"/>
      <color theme="1"/>
      <name val="Arial"/>
      <family val="2"/>
    </font>
    <font>
      <sz val="9"/>
      <color theme="0"/>
      <name val="Microsoft Sans Serif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gray125">
        <fgColor theme="1"/>
        <bgColor theme="4" tint="0.799979984760284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55"/>
      </top>
      <bottom style="thin">
        <color indexed="22"/>
      </bottom>
    </border>
    <border>
      <left>
        <color indexed="63"/>
      </left>
      <right style="thick">
        <color indexed="55"/>
      </right>
      <top style="thick">
        <color indexed="55"/>
      </top>
      <bottom style="thin">
        <color indexed="22"/>
      </bottom>
    </border>
    <border>
      <left style="thin">
        <color indexed="22"/>
      </left>
      <right style="thick">
        <color indexed="55"/>
      </right>
      <top style="thin">
        <color indexed="22"/>
      </top>
      <bottom style="thin">
        <color indexed="22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ck">
        <color indexed="55"/>
      </bottom>
    </border>
    <border>
      <left style="thin"/>
      <right style="thin"/>
      <top style="thick">
        <color indexed="55"/>
      </top>
      <bottom style="dashed"/>
    </border>
    <border>
      <left>
        <color indexed="63"/>
      </left>
      <right style="thin">
        <color indexed="55"/>
      </right>
      <top style="thick">
        <color indexed="55"/>
      </top>
      <bottom style="thin">
        <color indexed="22"/>
      </bottom>
    </border>
    <border>
      <left style="thin"/>
      <right style="thick">
        <color indexed="55"/>
      </right>
      <top style="dashed"/>
      <bottom style="dashed"/>
    </border>
    <border>
      <left style="thin"/>
      <right style="thick">
        <color indexed="55"/>
      </right>
      <top style="dashed"/>
      <bottom style="thick">
        <color indexed="55"/>
      </bottom>
    </border>
    <border>
      <left style="thin"/>
      <right style="thick">
        <color indexed="55"/>
      </right>
      <top style="thick">
        <color indexed="55"/>
      </top>
      <bottom style="dashed"/>
    </border>
    <border>
      <left>
        <color indexed="63"/>
      </left>
      <right style="thick">
        <color indexed="55"/>
      </right>
      <top style="thick"/>
      <bottom style="thick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55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55"/>
      </right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55"/>
      </left>
      <right>
        <color indexed="63"/>
      </right>
      <top style="thin">
        <color indexed="22"/>
      </top>
      <bottom style="thick"/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>
      <left style="thick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55"/>
      </left>
      <right>
        <color indexed="63"/>
      </right>
      <top style="thick"/>
      <bottom style="thick">
        <color indexed="55"/>
      </bottom>
    </border>
    <border>
      <left style="thick">
        <color indexed="55"/>
      </left>
      <right style="thin"/>
      <top style="thick">
        <color indexed="55"/>
      </top>
      <bottom style="dashed"/>
    </border>
    <border>
      <left style="thick">
        <color indexed="55"/>
      </left>
      <right style="thin"/>
      <top style="dashed"/>
      <bottom style="dashed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n"/>
      <top style="dashed"/>
      <bottom style="thick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1" fillId="34" borderId="10" xfId="0" applyNumberFormat="1" applyFont="1" applyFill="1" applyBorder="1" applyAlignment="1" applyProtection="1">
      <alignment horizontal="center"/>
      <protection/>
    </xf>
    <xf numFmtId="3" fontId="11" fillId="34" borderId="11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0" fontId="6" fillId="35" borderId="0" xfId="0" applyFont="1" applyFill="1" applyAlignment="1">
      <alignment wrapText="1"/>
    </xf>
    <xf numFmtId="0" fontId="10" fillId="34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5" fillId="36" borderId="14" xfId="0" applyFont="1" applyFill="1" applyBorder="1" applyAlignment="1" applyProtection="1">
      <alignment horizontal="right" vertical="center" wrapText="1"/>
      <protection/>
    </xf>
    <xf numFmtId="0" fontId="66" fillId="37" borderId="15" xfId="0" applyFont="1" applyFill="1" applyBorder="1" applyAlignment="1" applyProtection="1">
      <alignment horizontal="right" vertical="center"/>
      <protection/>
    </xf>
    <xf numFmtId="0" fontId="67" fillId="37" borderId="15" xfId="0" applyFont="1" applyFill="1" applyBorder="1" applyAlignment="1">
      <alignment horizontal="center" vertical="center"/>
    </xf>
    <xf numFmtId="1" fontId="67" fillId="37" borderId="16" xfId="0" applyNumberFormat="1" applyFont="1" applyFill="1" applyBorder="1" applyAlignment="1">
      <alignment horizontal="center" vertical="center"/>
    </xf>
    <xf numFmtId="10" fontId="17" fillId="2" borderId="17" xfId="0" applyNumberFormat="1" applyFont="1" applyFill="1" applyBorder="1" applyAlignment="1" applyProtection="1">
      <alignment horizontal="center" vertical="center" wrapText="1"/>
      <protection/>
    </xf>
    <xf numFmtId="202" fontId="13" fillId="38" borderId="18" xfId="0" applyNumberFormat="1" applyFont="1" applyFill="1" applyBorder="1" applyAlignment="1" applyProtection="1">
      <alignment horizontal="center" vertical="center"/>
      <protection/>
    </xf>
    <xf numFmtId="165" fontId="13" fillId="38" borderId="19" xfId="0" applyNumberFormat="1" applyFont="1" applyFill="1" applyBorder="1" applyAlignment="1">
      <alignment horizontal="center" vertical="center"/>
    </xf>
    <xf numFmtId="164" fontId="13" fillId="33" borderId="20" xfId="0" applyNumberFormat="1" applyFont="1" applyFill="1" applyBorder="1" applyAlignment="1">
      <alignment horizontal="center" vertical="center"/>
    </xf>
    <xf numFmtId="164" fontId="16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68" fillId="23" borderId="13" xfId="0" applyNumberFormat="1" applyFont="1" applyFill="1" applyBorder="1" applyAlignment="1">
      <alignment horizontal="center" vertical="center"/>
    </xf>
    <xf numFmtId="0" fontId="65" fillId="37" borderId="23" xfId="0" applyFont="1" applyFill="1" applyBorder="1" applyAlignment="1" applyProtection="1">
      <alignment horizontal="center" vertical="center" wrapText="1"/>
      <protection/>
    </xf>
    <xf numFmtId="14" fontId="69" fillId="33" borderId="22" xfId="0" applyNumberFormat="1" applyFont="1" applyFill="1" applyBorder="1" applyAlignment="1" applyProtection="1">
      <alignment horizontal="center" vertical="center" shrinkToFit="1"/>
      <protection locked="0"/>
    </xf>
    <xf numFmtId="164" fontId="69" fillId="33" borderId="20" xfId="0" applyNumberFormat="1" applyFont="1" applyFill="1" applyBorder="1" applyAlignment="1" applyProtection="1">
      <alignment horizontal="center" vertical="center" shrinkToFit="1"/>
      <protection locked="0"/>
    </xf>
    <xf numFmtId="164" fontId="69" fillId="33" borderId="21" xfId="0" applyNumberFormat="1" applyFont="1" applyFill="1" applyBorder="1" applyAlignment="1" applyProtection="1">
      <alignment horizontal="center" vertical="center"/>
      <protection locked="0"/>
    </xf>
    <xf numFmtId="199" fontId="70" fillId="39" borderId="24" xfId="0" applyNumberFormat="1" applyFont="1" applyFill="1" applyBorder="1" applyAlignment="1">
      <alignment horizontal="center" vertical="center"/>
    </xf>
    <xf numFmtId="199" fontId="70" fillId="39" borderId="25" xfId="0" applyNumberFormat="1" applyFont="1" applyFill="1" applyBorder="1" applyAlignment="1">
      <alignment horizontal="center" vertical="center"/>
    </xf>
    <xf numFmtId="0" fontId="71" fillId="39" borderId="26" xfId="45" applyFont="1" applyFill="1" applyBorder="1" applyAlignment="1" applyProtection="1">
      <alignment horizontal="center" vertical="center"/>
      <protection/>
    </xf>
    <xf numFmtId="164" fontId="44" fillId="40" borderId="27" xfId="0" applyNumberFormat="1" applyFont="1" applyFill="1" applyBorder="1" applyAlignment="1">
      <alignment horizontal="center" vertical="center"/>
    </xf>
    <xf numFmtId="164" fontId="12" fillId="41" borderId="28" xfId="0" applyNumberFormat="1" applyFont="1" applyFill="1" applyBorder="1" applyAlignment="1" applyProtection="1">
      <alignment horizontal="right" wrapText="1"/>
      <protection/>
    </xf>
    <xf numFmtId="0" fontId="12" fillId="41" borderId="28" xfId="0" applyFont="1" applyFill="1" applyBorder="1" applyAlignment="1" applyProtection="1">
      <alignment horizontal="right" wrapText="1"/>
      <protection/>
    </xf>
    <xf numFmtId="10" fontId="17" fillId="2" borderId="29" xfId="0" applyNumberFormat="1" applyFont="1" applyFill="1" applyBorder="1" applyAlignment="1" applyProtection="1">
      <alignment horizontal="center" vertical="center" wrapText="1"/>
      <protection/>
    </xf>
    <xf numFmtId="164" fontId="72" fillId="42" borderId="30" xfId="0" applyNumberFormat="1" applyFont="1" applyFill="1" applyBorder="1" applyAlignment="1" applyProtection="1">
      <alignment horizontal="center" vertical="center" wrapText="1"/>
      <protection/>
    </xf>
    <xf numFmtId="10" fontId="5" fillId="34" borderId="31" xfId="0" applyNumberFormat="1" applyFont="1" applyFill="1" applyBorder="1" applyAlignment="1" applyProtection="1">
      <alignment horizontal="center"/>
      <protection locked="0"/>
    </xf>
    <xf numFmtId="10" fontId="5" fillId="34" borderId="32" xfId="0" applyNumberFormat="1" applyFont="1" applyFill="1" applyBorder="1" applyAlignment="1" applyProtection="1">
      <alignment horizontal="center" vertical="center" wrapText="1"/>
      <protection/>
    </xf>
    <xf numFmtId="10" fontId="13" fillId="34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Fill="1" applyAlignment="1">
      <alignment horizontal="center" wrapText="1"/>
    </xf>
    <xf numFmtId="175" fontId="14" fillId="34" borderId="34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 horizontal="center"/>
    </xf>
    <xf numFmtId="195" fontId="5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4" fontId="6" fillId="43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0" fontId="6" fillId="43" borderId="11" xfId="0" applyNumberFormat="1" applyFont="1" applyFill="1" applyBorder="1" applyAlignment="1">
      <alignment horizontal="center" vertical="center" wrapText="1"/>
    </xf>
    <xf numFmtId="180" fontId="6" fillId="43" borderId="11" xfId="0" applyNumberFormat="1" applyFont="1" applyFill="1" applyBorder="1" applyAlignment="1">
      <alignment horizontal="center" vertical="center" wrapText="1"/>
    </xf>
    <xf numFmtId="10" fontId="47" fillId="44" borderId="11" xfId="0" applyNumberFormat="1" applyFont="1" applyFill="1" applyBorder="1" applyAlignment="1">
      <alignment horizontal="center" vertical="center" wrapText="1"/>
    </xf>
    <xf numFmtId="1" fontId="6" fillId="4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9" fillId="34" borderId="0" xfId="0" applyNumberFormat="1" applyFont="1" applyFill="1" applyBorder="1" applyAlignment="1">
      <alignment horizontal="center" vertical="center" wrapText="1"/>
    </xf>
    <xf numFmtId="10" fontId="13" fillId="0" borderId="0" xfId="0" applyNumberFormat="1" applyFont="1" applyFill="1" applyAlignment="1">
      <alignment horizontal="center" wrapText="1"/>
    </xf>
    <xf numFmtId="10" fontId="14" fillId="0" borderId="0" xfId="0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/>
    </xf>
    <xf numFmtId="0" fontId="47" fillId="42" borderId="11" xfId="0" applyFont="1" applyFill="1" applyBorder="1" applyAlignment="1">
      <alignment/>
    </xf>
    <xf numFmtId="4" fontId="47" fillId="42" borderId="35" xfId="0" applyNumberFormat="1" applyFont="1" applyFill="1" applyBorder="1" applyAlignment="1">
      <alignment horizontal="center"/>
    </xf>
    <xf numFmtId="10" fontId="47" fillId="42" borderId="35" xfId="0" applyNumberFormat="1" applyFont="1" applyFill="1" applyBorder="1" applyAlignment="1">
      <alignment horizontal="center"/>
    </xf>
    <xf numFmtId="180" fontId="47" fillId="42" borderId="35" xfId="0" applyNumberFormat="1" applyFont="1" applyFill="1" applyBorder="1" applyAlignment="1">
      <alignment horizontal="center"/>
    </xf>
    <xf numFmtId="187" fontId="47" fillId="42" borderId="35" xfId="0" applyNumberFormat="1" applyFont="1" applyFill="1" applyBorder="1" applyAlignment="1">
      <alignment horizontal="center"/>
    </xf>
    <xf numFmtId="10" fontId="47" fillId="42" borderId="0" xfId="0" applyNumberFormat="1" applyFont="1" applyFill="1" applyAlignment="1">
      <alignment/>
    </xf>
    <xf numFmtId="10" fontId="47" fillId="42" borderId="0" xfId="0" applyNumberFormat="1" applyFont="1" applyFill="1" applyAlignment="1">
      <alignment horizontal="center"/>
    </xf>
    <xf numFmtId="0" fontId="47" fillId="42" borderId="0" xfId="0" applyFont="1" applyFill="1" applyAlignment="1">
      <alignment/>
    </xf>
    <xf numFmtId="4" fontId="47" fillId="42" borderId="11" xfId="0" applyNumberFormat="1" applyFont="1" applyFill="1" applyBorder="1" applyAlignment="1">
      <alignment horizontal="center"/>
    </xf>
    <xf numFmtId="10" fontId="47" fillId="42" borderId="11" xfId="0" applyNumberFormat="1" applyFont="1" applyFill="1" applyBorder="1" applyAlignment="1">
      <alignment horizontal="center"/>
    </xf>
    <xf numFmtId="180" fontId="47" fillId="42" borderId="11" xfId="0" applyNumberFormat="1" applyFont="1" applyFill="1" applyBorder="1" applyAlignment="1">
      <alignment horizontal="center"/>
    </xf>
    <xf numFmtId="187" fontId="47" fillId="42" borderId="11" xfId="0" applyNumberFormat="1" applyFont="1" applyFill="1" applyBorder="1" applyAlignment="1">
      <alignment horizontal="center"/>
    </xf>
    <xf numFmtId="0" fontId="47" fillId="42" borderId="11" xfId="0" applyFont="1" applyFill="1" applyBorder="1" applyAlignment="1">
      <alignment/>
    </xf>
    <xf numFmtId="4" fontId="47" fillId="42" borderId="11" xfId="0" applyNumberFormat="1" applyFont="1" applyFill="1" applyBorder="1" applyAlignment="1">
      <alignment horizontal="center"/>
    </xf>
    <xf numFmtId="180" fontId="47" fillId="42" borderId="11" xfId="0" applyNumberFormat="1" applyFont="1" applyFill="1" applyBorder="1" applyAlignment="1">
      <alignment horizontal="center"/>
    </xf>
    <xf numFmtId="187" fontId="47" fillId="42" borderId="11" xfId="0" applyNumberFormat="1" applyFont="1" applyFill="1" applyBorder="1" applyAlignment="1">
      <alignment horizontal="center"/>
    </xf>
    <xf numFmtId="0" fontId="47" fillId="42" borderId="0" xfId="0" applyFont="1" applyFill="1" applyAlignment="1">
      <alignment horizontal="center"/>
    </xf>
    <xf numFmtId="1" fontId="47" fillId="42" borderId="35" xfId="0" applyNumberFormat="1" applyFont="1" applyFill="1" applyBorder="1" applyAlignment="1">
      <alignment horizontal="center" vertical="center" wrapText="1"/>
    </xf>
    <xf numFmtId="10" fontId="47" fillId="42" borderId="35" xfId="0" applyNumberFormat="1" applyFont="1" applyFill="1" applyBorder="1" applyAlignment="1">
      <alignment horizontal="center"/>
    </xf>
    <xf numFmtId="1" fontId="47" fillId="42" borderId="11" xfId="0" applyNumberFormat="1" applyFont="1" applyFill="1" applyBorder="1" applyAlignment="1">
      <alignment horizontal="center" vertical="center" wrapText="1"/>
    </xf>
    <xf numFmtId="10" fontId="47" fillId="42" borderId="11" xfId="0" applyNumberFormat="1" applyFont="1" applyFill="1" applyBorder="1" applyAlignment="1">
      <alignment horizontal="center" vertical="center" wrapText="1"/>
    </xf>
    <xf numFmtId="10" fontId="47" fillId="42" borderId="0" xfId="0" applyNumberFormat="1" applyFont="1" applyFill="1" applyAlignment="1">
      <alignment vertical="center" wrapText="1"/>
    </xf>
    <xf numFmtId="184" fontId="47" fillId="42" borderId="11" xfId="0" applyNumberFormat="1" applyFont="1" applyFill="1" applyBorder="1" applyAlignment="1">
      <alignment horizontal="center"/>
    </xf>
    <xf numFmtId="1" fontId="47" fillId="42" borderId="11" xfId="0" applyNumberFormat="1" applyFont="1" applyFill="1" applyBorder="1" applyAlignment="1">
      <alignment horizontal="center"/>
    </xf>
    <xf numFmtId="10" fontId="47" fillId="42" borderId="11" xfId="0" applyNumberFormat="1" applyFont="1" applyFill="1" applyBorder="1" applyAlignment="1">
      <alignment horizontal="center"/>
    </xf>
    <xf numFmtId="4" fontId="47" fillId="42" borderId="0" xfId="0" applyNumberFormat="1" applyFont="1" applyFill="1" applyAlignment="1">
      <alignment horizontal="center"/>
    </xf>
    <xf numFmtId="1" fontId="47" fillId="42" borderId="0" xfId="0" applyNumberFormat="1" applyFont="1" applyFill="1" applyAlignment="1">
      <alignment horizontal="center"/>
    </xf>
    <xf numFmtId="180" fontId="47" fillId="42" borderId="0" xfId="0" applyNumberFormat="1" applyFont="1" applyFill="1" applyAlignment="1">
      <alignment horizontal="center"/>
    </xf>
    <xf numFmtId="1" fontId="47" fillId="42" borderId="0" xfId="0" applyNumberFormat="1" applyFont="1" applyFill="1" applyAlignment="1">
      <alignment/>
    </xf>
    <xf numFmtId="10" fontId="15" fillId="45" borderId="36" xfId="0" applyNumberFormat="1" applyFont="1" applyFill="1" applyBorder="1" applyAlignment="1" applyProtection="1">
      <alignment horizontal="center" vertical="center" wrapText="1"/>
      <protection/>
    </xf>
    <xf numFmtId="10" fontId="0" fillId="0" borderId="37" xfId="0" applyNumberFormat="1" applyBorder="1" applyAlignment="1">
      <alignment horizontal="center" vertical="center" wrapText="1"/>
    </xf>
    <xf numFmtId="10" fontId="0" fillId="0" borderId="38" xfId="0" applyNumberFormat="1" applyBorder="1" applyAlignment="1">
      <alignment horizontal="center" vertical="center" wrapText="1"/>
    </xf>
    <xf numFmtId="0" fontId="15" fillId="45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8" fillId="23" borderId="42" xfId="0" applyFont="1" applyFill="1" applyBorder="1" applyAlignment="1">
      <alignment horizontal="center" vertical="center" wrapText="1"/>
    </xf>
    <xf numFmtId="0" fontId="73" fillId="23" borderId="13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 wrapText="1"/>
    </xf>
    <xf numFmtId="0" fontId="0" fillId="35" borderId="0" xfId="0" applyFill="1" applyAlignment="1">
      <alignment wrapText="1"/>
    </xf>
    <xf numFmtId="0" fontId="7" fillId="35" borderId="0" xfId="0" applyFont="1" applyFill="1" applyAlignment="1">
      <alignment wrapText="1"/>
    </xf>
    <xf numFmtId="0" fontId="15" fillId="45" borderId="39" xfId="0" applyFont="1" applyFill="1" applyBorder="1" applyAlignment="1" applyProtection="1">
      <alignment horizontal="center" vertical="center"/>
      <protection/>
    </xf>
    <xf numFmtId="0" fontId="13" fillId="41" borderId="40" xfId="0" applyFont="1" applyFill="1" applyBorder="1" applyAlignment="1">
      <alignment horizontal="center" vertical="center"/>
    </xf>
    <xf numFmtId="0" fontId="13" fillId="41" borderId="41" xfId="0" applyFont="1" applyFill="1" applyBorder="1" applyAlignment="1">
      <alignment horizontal="center" vertical="center"/>
    </xf>
    <xf numFmtId="14" fontId="18" fillId="3" borderId="43" xfId="0" applyNumberFormat="1" applyFont="1" applyFill="1" applyBorder="1" applyAlignment="1" applyProtection="1">
      <alignment horizontal="center" vertical="center" wrapText="1"/>
      <protection/>
    </xf>
    <xf numFmtId="0" fontId="45" fillId="3" borderId="22" xfId="0" applyFont="1" applyFill="1" applyBorder="1" applyAlignment="1">
      <alignment horizontal="center" vertical="center" wrapText="1"/>
    </xf>
    <xf numFmtId="14" fontId="18" fillId="3" borderId="44" xfId="0" applyNumberFormat="1" applyFont="1" applyFill="1" applyBorder="1" applyAlignment="1" applyProtection="1">
      <alignment horizontal="center" vertical="center" wrapText="1"/>
      <protection/>
    </xf>
    <xf numFmtId="0" fontId="45" fillId="3" borderId="20" xfId="0" applyFont="1" applyFill="1" applyBorder="1" applyAlignment="1">
      <alignment horizontal="center" vertical="center" wrapText="1"/>
    </xf>
    <xf numFmtId="164" fontId="12" fillId="41" borderId="45" xfId="0" applyNumberFormat="1" applyFont="1" applyFill="1" applyBorder="1" applyAlignment="1" applyProtection="1">
      <alignment horizontal="right" wrapText="1"/>
      <protection/>
    </xf>
    <xf numFmtId="0" fontId="12" fillId="41" borderId="45" xfId="0" applyFont="1" applyFill="1" applyBorder="1" applyAlignment="1" applyProtection="1">
      <alignment horizontal="right" wrapText="1"/>
      <protection/>
    </xf>
    <xf numFmtId="165" fontId="13" fillId="38" borderId="19" xfId="0" applyNumberFormat="1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46" xfId="0" applyFont="1" applyFill="1" applyBorder="1" applyAlignment="1">
      <alignment horizontal="center" vertical="center" wrapText="1"/>
    </xf>
    <xf numFmtId="14" fontId="18" fillId="3" borderId="47" xfId="0" applyNumberFormat="1" applyFont="1" applyFill="1" applyBorder="1" applyAlignment="1" applyProtection="1">
      <alignment horizontal="center" vertical="center" wrapText="1"/>
      <protection/>
    </xf>
    <xf numFmtId="0" fontId="45" fillId="3" borderId="21" xfId="0" applyFont="1" applyFill="1" applyBorder="1" applyAlignment="1">
      <alignment horizontal="center"/>
    </xf>
    <xf numFmtId="164" fontId="12" fillId="41" borderId="48" xfId="0" applyNumberFormat="1" applyFont="1" applyFill="1" applyBorder="1" applyAlignment="1" applyProtection="1">
      <alignment horizontal="right" wrapText="1"/>
      <protection/>
    </xf>
    <xf numFmtId="0" fontId="12" fillId="41" borderId="48" xfId="0" applyFont="1" applyFill="1" applyBorder="1" applyAlignment="1" applyProtection="1">
      <alignment horizontal="right" wrapText="1"/>
      <protection/>
    </xf>
    <xf numFmtId="0" fontId="9" fillId="34" borderId="4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10" fillId="34" borderId="56" xfId="0" applyFont="1" applyFill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showOutlineSymbols="0" workbookViewId="0" topLeftCell="A1">
      <selection activeCell="E11" sqref="E11"/>
    </sheetView>
  </sheetViews>
  <sheetFormatPr defaultColWidth="11.421875" defaultRowHeight="15"/>
  <cols>
    <col min="1" max="1" width="7.00390625" style="0" customWidth="1"/>
    <col min="2" max="2" width="3.00390625" style="0" customWidth="1"/>
    <col min="3" max="3" width="28.57421875" style="2" customWidth="1"/>
    <col min="4" max="4" width="19.8515625" style="2" customWidth="1"/>
    <col min="5" max="5" width="29.28125" style="2" customWidth="1"/>
    <col min="6" max="6" width="11.57421875" style="2" hidden="1" customWidth="1"/>
    <col min="7" max="7" width="9.7109375" style="3" hidden="1" customWidth="1"/>
    <col min="8" max="8" width="29.00390625" style="3" bestFit="1" customWidth="1"/>
    <col min="9" max="9" width="2.57421875" style="0" customWidth="1"/>
    <col min="10" max="10" width="4.8515625" style="0" customWidth="1"/>
  </cols>
  <sheetData>
    <row r="1" ht="18.75" customHeight="1"/>
    <row r="2" spans="2:9" ht="18" customHeight="1" thickBot="1">
      <c r="B2" s="103"/>
      <c r="C2" s="104"/>
      <c r="D2" s="104"/>
      <c r="E2" s="104"/>
      <c r="F2" s="104"/>
      <c r="G2" s="104"/>
      <c r="H2" s="104"/>
      <c r="I2" s="104"/>
    </row>
    <row r="3" spans="2:9" ht="22.5" customHeight="1" thickBot="1" thickTop="1">
      <c r="B3" s="103"/>
      <c r="C3" s="20">
        <f ca="1">NOW()</f>
        <v>42295.96182361111</v>
      </c>
      <c r="D3" s="21"/>
      <c r="E3" s="115">
        <f ca="1">TODAY()</f>
        <v>42295</v>
      </c>
      <c r="F3" s="116"/>
      <c r="G3" s="116"/>
      <c r="H3" s="117"/>
      <c r="I3" s="105"/>
    </row>
    <row r="4" spans="2:9" ht="31.5" customHeight="1" thickTop="1">
      <c r="B4" s="103"/>
      <c r="C4" s="109" t="s">
        <v>15</v>
      </c>
      <c r="D4" s="110"/>
      <c r="E4" s="27">
        <v>31172</v>
      </c>
      <c r="F4" s="24"/>
      <c r="G4" s="24"/>
      <c r="H4" s="32" t="s">
        <v>12</v>
      </c>
      <c r="I4" s="105"/>
    </row>
    <row r="5" spans="2:9" ht="40.5" customHeight="1">
      <c r="B5" s="103"/>
      <c r="C5" s="111" t="s">
        <v>14</v>
      </c>
      <c r="D5" s="112"/>
      <c r="E5" s="28">
        <v>500</v>
      </c>
      <c r="F5" s="22"/>
      <c r="G5" s="22"/>
      <c r="H5" s="30">
        <f>E5*166.386</f>
        <v>83193</v>
      </c>
      <c r="I5" s="105"/>
    </row>
    <row r="6" spans="2:9" ht="36" customHeight="1" thickBot="1">
      <c r="B6" s="103"/>
      <c r="C6" s="118" t="s">
        <v>13</v>
      </c>
      <c r="D6" s="119"/>
      <c r="E6" s="29">
        <v>1550</v>
      </c>
      <c r="F6" s="23"/>
      <c r="G6" s="23"/>
      <c r="H6" s="31">
        <f>E6*166.386</f>
        <v>257898.3</v>
      </c>
      <c r="I6" s="105"/>
    </row>
    <row r="7" spans="2:9" ht="21" customHeight="1" thickTop="1">
      <c r="B7" s="103"/>
      <c r="C7" s="15" t="s">
        <v>10</v>
      </c>
      <c r="D7" s="26">
        <f ca="1">DATEDIF(E4,TODAY(),"Y")</f>
        <v>30</v>
      </c>
      <c r="E7" s="16" t="s">
        <v>11</v>
      </c>
      <c r="F7" s="17"/>
      <c r="G7" s="17"/>
      <c r="H7" s="18">
        <f ca="1">DATEDIF(D7,TODAY(),"Y")/3</f>
        <v>38.333333333333336</v>
      </c>
      <c r="I7" s="105"/>
    </row>
    <row r="8" spans="2:9" ht="24" customHeight="1">
      <c r="B8" s="103"/>
      <c r="C8" s="106" t="s">
        <v>21</v>
      </c>
      <c r="D8" s="107"/>
      <c r="E8" s="108"/>
      <c r="F8" s="120" t="s">
        <v>0</v>
      </c>
      <c r="G8" s="121"/>
      <c r="H8" s="19">
        <f>Actulizacion!G3</f>
        <v>0.03700000000000001</v>
      </c>
      <c r="I8" s="105"/>
    </row>
    <row r="9" spans="2:9" ht="22.5" customHeight="1">
      <c r="B9" s="103"/>
      <c r="C9" s="98" t="str">
        <f>"Tasa / interés acumulativo durante  "&amp;TEXT($D$7,"###")&amp;" años "</f>
        <v>Tasa / interés acumulativo durante  30 años </v>
      </c>
      <c r="D9" s="99"/>
      <c r="E9" s="100"/>
      <c r="F9" s="34"/>
      <c r="G9" s="35"/>
      <c r="H9" s="36">
        <f>Actulizacion!I3</f>
        <v>1.1100000000000003</v>
      </c>
      <c r="I9" s="105"/>
    </row>
    <row r="10" spans="2:9" ht="21" customHeight="1" thickBot="1">
      <c r="B10" s="103"/>
      <c r="C10" s="95" t="str">
        <f>" Promedio anual  del  "&amp;TEXT(H8,"#.#,##% , ")&amp;"estaría ganando mensualmente "</f>
        <v> Promedio anual  del  3,7% , estaría ganando mensualmente </v>
      </c>
      <c r="D10" s="96"/>
      <c r="E10" s="97"/>
      <c r="F10" s="113" t="s">
        <v>1</v>
      </c>
      <c r="G10" s="114"/>
      <c r="H10" s="37">
        <f>E5*(1+H8)^D7</f>
        <v>1487.0743955545915</v>
      </c>
      <c r="I10" s="105"/>
    </row>
    <row r="11" spans="2:9" ht="25.5" customHeight="1" thickBot="1" thickTop="1">
      <c r="B11" s="103"/>
      <c r="C11" s="101" t="str">
        <f>" Salario mensual actual  "&amp;TEXT(H10,"#.##,##  €    ")</f>
        <v> Salario mensual actual  1.487,07  €    </v>
      </c>
      <c r="D11" s="102"/>
      <c r="E11" s="25" t="str">
        <f>IF(H11&lt;0,"El saldo actual negativo de:","Saldo actual positivo de: ")</f>
        <v>Saldo actual positivo de: </v>
      </c>
      <c r="F11" s="14"/>
      <c r="G11" s="14"/>
      <c r="H11" s="33">
        <f>E6-H10</f>
        <v>62.92560444540845</v>
      </c>
      <c r="I11" s="105"/>
    </row>
    <row r="12" spans="2:9" ht="15.75" thickTop="1">
      <c r="B12" s="103"/>
      <c r="C12" s="12"/>
      <c r="D12" s="12"/>
      <c r="E12" s="12"/>
      <c r="F12" s="12"/>
      <c r="G12" s="12"/>
      <c r="H12" s="12"/>
      <c r="I12" s="105"/>
    </row>
    <row r="13" spans="2:9" ht="15">
      <c r="B13" s="5"/>
      <c r="C13" s="6"/>
      <c r="D13" s="6"/>
      <c r="E13" s="6"/>
      <c r="F13" s="6"/>
      <c r="G13" s="7"/>
      <c r="H13" s="7"/>
      <c r="I13" s="4"/>
    </row>
    <row r="14" spans="2:9" ht="15">
      <c r="B14" s="4"/>
      <c r="C14" s="6"/>
      <c r="D14" s="6"/>
      <c r="E14" s="6"/>
      <c r="F14" s="6"/>
      <c r="G14" s="7"/>
      <c r="H14" s="7"/>
      <c r="I14" s="4"/>
    </row>
    <row r="15" spans="2:9" ht="15">
      <c r="B15" s="4"/>
      <c r="C15" s="6"/>
      <c r="D15" s="6"/>
      <c r="E15" s="6"/>
      <c r="F15" s="6"/>
      <c r="G15" s="7"/>
      <c r="H15" s="7"/>
      <c r="I15" s="4"/>
    </row>
    <row r="16" spans="2:9" ht="15">
      <c r="B16" s="4"/>
      <c r="C16" s="6"/>
      <c r="D16" s="6"/>
      <c r="E16" s="6"/>
      <c r="F16" s="6"/>
      <c r="G16" s="7"/>
      <c r="H16" s="7"/>
      <c r="I16" s="4"/>
    </row>
    <row r="17" spans="2:9" ht="15">
      <c r="B17" s="4"/>
      <c r="I17" s="4"/>
    </row>
  </sheetData>
  <sheetProtection formatCells="0" formatColumns="0" formatRows="0" insertColumns="0" insertRows="0" insertHyperlinks="0" deleteColumns="0" deleteRows="0" sort="0" autoFilter="0" pivotTables="0"/>
  <mergeCells count="13">
    <mergeCell ref="E3:H3"/>
    <mergeCell ref="C6:D6"/>
    <mergeCell ref="F8:G8"/>
    <mergeCell ref="C10:E10"/>
    <mergeCell ref="C9:E9"/>
    <mergeCell ref="C11:D11"/>
    <mergeCell ref="B2:B12"/>
    <mergeCell ref="C2:I2"/>
    <mergeCell ref="I3:I12"/>
    <mergeCell ref="C8:E8"/>
    <mergeCell ref="C4:D4"/>
    <mergeCell ref="C5:D5"/>
    <mergeCell ref="F10:G10"/>
  </mergeCells>
  <conditionalFormatting sqref="H11">
    <cfRule type="cellIs" priority="1" dxfId="6" operator="lessThan" stopIfTrue="1">
      <formula>0</formula>
    </cfRule>
    <cfRule type="cellIs" priority="2" dxfId="7" operator="greaterThan" stopIfTrue="1">
      <formula>0</formula>
    </cfRule>
  </conditionalFormatting>
  <hyperlinks>
    <hyperlink ref="H4" r:id="rId1" display="http://www.dacostabalboa.es/"/>
  </hyperlinks>
  <printOptions/>
  <pageMargins left="0.23" right="0.36" top="0.7480314960629921" bottom="0.7480314960629921" header="0.31496062992125984" footer="0.31496062992125984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8" sqref="D38"/>
    </sheetView>
  </sheetViews>
  <sheetFormatPr defaultColWidth="11.421875" defaultRowHeight="15"/>
  <cols>
    <col min="1" max="1" width="3.8515625" style="0" customWidth="1"/>
    <col min="2" max="2" width="19.57421875" style="48" customWidth="1"/>
    <col min="3" max="3" width="11.57421875" style="60" customWidth="1"/>
    <col min="4" max="4" width="15.28125" style="52" customWidth="1"/>
    <col min="5" max="5" width="13.57421875" style="52" customWidth="1"/>
    <col min="6" max="6" width="15.57421875" style="48" customWidth="1"/>
    <col min="7" max="7" width="24.00390625" style="48" customWidth="1"/>
    <col min="8" max="8" width="24.421875" style="54" customWidth="1"/>
    <col min="9" max="9" width="24.57421875" style="54" customWidth="1"/>
    <col min="10" max="10" width="13.00390625" style="52" customWidth="1"/>
    <col min="11" max="11" width="17.28125" style="52" customWidth="1"/>
    <col min="13" max="13" width="11.421875" style="1" customWidth="1"/>
    <col min="14" max="14" width="20.7109375" style="59" customWidth="1"/>
    <col min="15" max="15" width="15.00390625" style="0" customWidth="1"/>
  </cols>
  <sheetData>
    <row r="1" spans="2:12" ht="15" customHeight="1" thickBot="1">
      <c r="B1" s="41"/>
      <c r="D1" s="41"/>
      <c r="E1" s="41"/>
      <c r="F1" s="42"/>
      <c r="G1" s="43"/>
      <c r="H1" s="41"/>
      <c r="I1" s="44"/>
      <c r="J1" s="44"/>
      <c r="K1" s="62"/>
      <c r="L1" s="1"/>
    </row>
    <row r="2" spans="2:11" ht="15.75" customHeight="1" thickTop="1">
      <c r="B2" s="41"/>
      <c r="C2" s="126" t="s">
        <v>8</v>
      </c>
      <c r="D2" s="127"/>
      <c r="E2" s="128"/>
      <c r="F2" s="129"/>
      <c r="G2" s="8">
        <f>Cálculo!E5</f>
        <v>500</v>
      </c>
      <c r="H2" s="41"/>
      <c r="I2" s="38" t="s">
        <v>17</v>
      </c>
      <c r="J2" s="45">
        <f>Cálculo!E4</f>
        <v>31172</v>
      </c>
      <c r="K2" s="63"/>
    </row>
    <row r="3" spans="2:11" ht="15">
      <c r="B3" s="41"/>
      <c r="C3" s="130" t="s">
        <v>18</v>
      </c>
      <c r="D3" s="131"/>
      <c r="E3" s="132"/>
      <c r="F3" s="133"/>
      <c r="G3" s="39">
        <f>MAX(J9:J215)</f>
        <v>0.03700000000000001</v>
      </c>
      <c r="H3" s="41"/>
      <c r="I3" s="39">
        <f>MAX(K9:K213)</f>
        <v>1.1100000000000003</v>
      </c>
      <c r="J3" s="40"/>
      <c r="K3" s="64"/>
    </row>
    <row r="4" spans="2:12" ht="15" customHeight="1">
      <c r="B4" s="41"/>
      <c r="C4" s="130" t="s">
        <v>19</v>
      </c>
      <c r="D4" s="131"/>
      <c r="E4" s="132"/>
      <c r="F4" s="133"/>
      <c r="G4" s="9">
        <f>Cálculo!D7</f>
        <v>30</v>
      </c>
      <c r="H4" s="41"/>
      <c r="I4" s="39">
        <f>MAX(J10:J215)</f>
        <v>0.03700000000000001</v>
      </c>
      <c r="J4" s="46" t="s">
        <v>28</v>
      </c>
      <c r="K4" s="65"/>
      <c r="L4" s="1"/>
    </row>
    <row r="5" spans="2:12" ht="15.75" customHeight="1" thickBot="1">
      <c r="B5" s="41"/>
      <c r="C5" s="122" t="s">
        <v>7</v>
      </c>
      <c r="D5" s="123"/>
      <c r="E5" s="124"/>
      <c r="F5" s="125"/>
      <c r="G5" s="10">
        <f>G2*(1+G3)^G4</f>
        <v>1487.0743955545915</v>
      </c>
      <c r="H5" s="41"/>
      <c r="I5" s="47"/>
      <c r="J5" s="48"/>
      <c r="L5" s="1"/>
    </row>
    <row r="6" spans="2:14" ht="15.75" customHeight="1" thickTop="1">
      <c r="B6" s="41"/>
      <c r="C6" s="61"/>
      <c r="D6" s="13"/>
      <c r="E6" s="13"/>
      <c r="F6" s="13"/>
      <c r="G6" s="11"/>
      <c r="H6" s="41"/>
      <c r="I6" s="49"/>
      <c r="J6" s="48"/>
      <c r="L6" s="1"/>
      <c r="N6"/>
    </row>
    <row r="7" spans="2:14" ht="15">
      <c r="B7" s="41"/>
      <c r="D7" s="41"/>
      <c r="E7" s="41"/>
      <c r="F7" s="50"/>
      <c r="G7" s="51"/>
      <c r="H7" s="52"/>
      <c r="I7" s="134" t="s">
        <v>22</v>
      </c>
      <c r="J7" s="135"/>
      <c r="K7" s="135"/>
      <c r="L7" s="1"/>
      <c r="N7"/>
    </row>
    <row r="8" spans="2:14" ht="37.5" customHeight="1">
      <c r="B8" s="53" t="s">
        <v>9</v>
      </c>
      <c r="C8" s="58" t="s">
        <v>2</v>
      </c>
      <c r="D8" s="55" t="s">
        <v>16</v>
      </c>
      <c r="E8" s="55" t="s">
        <v>23</v>
      </c>
      <c r="F8" s="53" t="s">
        <v>3</v>
      </c>
      <c r="G8" s="53" t="s">
        <v>5</v>
      </c>
      <c r="H8" s="56" t="s">
        <v>6</v>
      </c>
      <c r="I8" s="56" t="s">
        <v>4</v>
      </c>
      <c r="J8" s="57" t="s">
        <v>20</v>
      </c>
      <c r="K8" s="52" t="s">
        <v>24</v>
      </c>
      <c r="N8"/>
    </row>
    <row r="9" spans="1:11" s="73" customFormat="1" ht="15">
      <c r="A9" s="66">
        <v>0</v>
      </c>
      <c r="B9" s="67">
        <f>G2</f>
        <v>500</v>
      </c>
      <c r="C9" s="83">
        <v>1900</v>
      </c>
      <c r="D9" s="68"/>
      <c r="E9" s="84"/>
      <c r="F9" s="67"/>
      <c r="G9" s="67">
        <f>F9+B9</f>
        <v>500</v>
      </c>
      <c r="H9" s="69">
        <f>SUM($G$9:G9)</f>
        <v>500</v>
      </c>
      <c r="I9" s="70">
        <f aca="true" t="shared" si="0" ref="I9:I15">H9*166.386</f>
        <v>83193</v>
      </c>
      <c r="J9" s="71">
        <f>IF(K9&gt;0%,K9/$G$4,0%)</f>
        <v>0</v>
      </c>
      <c r="K9" s="72">
        <f>IF(A9=$G$4,SUM($E$9:E9),0)</f>
        <v>0</v>
      </c>
    </row>
    <row r="10" spans="1:11" s="73" customFormat="1" ht="15">
      <c r="A10" s="66">
        <f>A9+1</f>
        <v>1</v>
      </c>
      <c r="B10" s="74">
        <f>G9</f>
        <v>500</v>
      </c>
      <c r="C10" s="85">
        <v>1901</v>
      </c>
      <c r="D10" s="75">
        <v>-0.01</v>
      </c>
      <c r="E10" s="86">
        <v>-0.01</v>
      </c>
      <c r="F10" s="74">
        <f aca="true" t="shared" si="1" ref="F10:F41">B10*E10</f>
        <v>-5</v>
      </c>
      <c r="G10" s="74">
        <f aca="true" t="shared" si="2" ref="G10:G41">IF(C10&lt;=$I$219,G9+F10,0)</f>
        <v>495</v>
      </c>
      <c r="H10" s="76">
        <f>SUM($G$9:G10)</f>
        <v>995</v>
      </c>
      <c r="I10" s="77">
        <f t="shared" si="0"/>
        <v>165554.07</v>
      </c>
      <c r="J10" s="71">
        <f aca="true" t="shared" si="3" ref="J10:J73">IF(K10&gt;0%,K10/$G$4,0%)</f>
        <v>0</v>
      </c>
      <c r="K10" s="72">
        <f>IF(A10=$G$4,SUM($E$9:E10),0)</f>
        <v>0</v>
      </c>
    </row>
    <row r="11" spans="1:12" s="73" customFormat="1" ht="15">
      <c r="A11" s="66">
        <f aca="true" t="shared" si="4" ref="A11:A18">A10+1</f>
        <v>2</v>
      </c>
      <c r="B11" s="74">
        <f aca="true" t="shared" si="5" ref="B11:B17">G10</f>
        <v>495</v>
      </c>
      <c r="C11" s="85">
        <v>1902</v>
      </c>
      <c r="D11" s="75">
        <v>-0.002</v>
      </c>
      <c r="E11" s="86">
        <v>0.003</v>
      </c>
      <c r="F11" s="74">
        <f t="shared" si="1"/>
        <v>1.485</v>
      </c>
      <c r="G11" s="74">
        <f t="shared" si="2"/>
        <v>496.485</v>
      </c>
      <c r="H11" s="76">
        <f>SUM($G$9:G11)</f>
        <v>1491.4850000000001</v>
      </c>
      <c r="I11" s="77">
        <f t="shared" si="0"/>
        <v>248162.22321000003</v>
      </c>
      <c r="J11" s="71">
        <f t="shared" si="3"/>
        <v>0</v>
      </c>
      <c r="K11" s="72">
        <f>IF(A11=$G$4,SUM($E$9:E11),0)</f>
        <v>0</v>
      </c>
      <c r="L11" s="87"/>
    </row>
    <row r="12" spans="1:12" s="73" customFormat="1" ht="15">
      <c r="A12" s="66">
        <f t="shared" si="4"/>
        <v>3</v>
      </c>
      <c r="B12" s="74">
        <f t="shared" si="5"/>
        <v>496.485</v>
      </c>
      <c r="C12" s="85">
        <v>1903</v>
      </c>
      <c r="D12" s="75">
        <v>0.035</v>
      </c>
      <c r="E12" s="86">
        <v>0.029</v>
      </c>
      <c r="F12" s="74">
        <f t="shared" si="1"/>
        <v>14.398065</v>
      </c>
      <c r="G12" s="74">
        <f t="shared" si="2"/>
        <v>510.883065</v>
      </c>
      <c r="H12" s="76">
        <f>SUM($G$9:G12)</f>
        <v>2002.3680650000001</v>
      </c>
      <c r="I12" s="77">
        <f t="shared" si="0"/>
        <v>333166.01286309</v>
      </c>
      <c r="J12" s="71">
        <f t="shared" si="3"/>
        <v>0</v>
      </c>
      <c r="K12" s="72">
        <f>IF(A12=$G$4,SUM($E$9:E12),0)</f>
        <v>0</v>
      </c>
      <c r="L12" s="87"/>
    </row>
    <row r="13" spans="1:12" s="73" customFormat="1" ht="15">
      <c r="A13" s="66">
        <f t="shared" si="4"/>
        <v>4</v>
      </c>
      <c r="B13" s="74">
        <f t="shared" si="5"/>
        <v>510.883065</v>
      </c>
      <c r="C13" s="85">
        <v>1904</v>
      </c>
      <c r="D13" s="75">
        <v>0.006</v>
      </c>
      <c r="E13" s="86">
        <v>0.024</v>
      </c>
      <c r="F13" s="74">
        <f t="shared" si="1"/>
        <v>12.26119356</v>
      </c>
      <c r="G13" s="74">
        <f t="shared" si="2"/>
        <v>523.14425856</v>
      </c>
      <c r="H13" s="76">
        <f>SUM($G$9:G13)</f>
        <v>2525.5123235600004</v>
      </c>
      <c r="I13" s="77">
        <f t="shared" si="0"/>
        <v>420209.8934678542</v>
      </c>
      <c r="J13" s="71">
        <f t="shared" si="3"/>
        <v>0</v>
      </c>
      <c r="K13" s="72">
        <f>IF(A13=$G$4,SUM($E$9:E13),0)</f>
        <v>0</v>
      </c>
      <c r="L13" s="87"/>
    </row>
    <row r="14" spans="1:12" s="73" customFormat="1" ht="15">
      <c r="A14" s="66">
        <f t="shared" si="4"/>
        <v>5</v>
      </c>
      <c r="B14" s="74">
        <f t="shared" si="5"/>
        <v>523.14425856</v>
      </c>
      <c r="C14" s="85">
        <v>1905</v>
      </c>
      <c r="D14" s="75">
        <v>0.037</v>
      </c>
      <c r="E14" s="86">
        <v>0.03</v>
      </c>
      <c r="F14" s="74">
        <f t="shared" si="1"/>
        <v>15.6943277568</v>
      </c>
      <c r="G14" s="74">
        <f t="shared" si="2"/>
        <v>538.8385863168</v>
      </c>
      <c r="H14" s="76">
        <f>SUM($G$9:G14)</f>
        <v>3064.3509098768004</v>
      </c>
      <c r="I14" s="77">
        <f t="shared" si="0"/>
        <v>509865.09049076133</v>
      </c>
      <c r="J14" s="71">
        <f t="shared" si="3"/>
        <v>0</v>
      </c>
      <c r="K14" s="72">
        <f>IF(A14=$G$4,SUM($E$9:E14),0)</f>
        <v>0</v>
      </c>
      <c r="L14" s="87"/>
    </row>
    <row r="15" spans="1:12" s="73" customFormat="1" ht="15">
      <c r="A15" s="66">
        <f t="shared" si="4"/>
        <v>6</v>
      </c>
      <c r="B15" s="74">
        <f t="shared" si="5"/>
        <v>538.8385863168</v>
      </c>
      <c r="C15" s="85">
        <v>1906</v>
      </c>
      <c r="D15" s="75">
        <v>-0.024</v>
      </c>
      <c r="E15" s="86">
        <v>0.008</v>
      </c>
      <c r="F15" s="74">
        <f t="shared" si="1"/>
        <v>4.3107086905344</v>
      </c>
      <c r="G15" s="74">
        <f t="shared" si="2"/>
        <v>543.1492950073344</v>
      </c>
      <c r="H15" s="76">
        <f>SUM($G$9:G15)</f>
        <v>3607.5002048841347</v>
      </c>
      <c r="I15" s="77">
        <f t="shared" si="0"/>
        <v>600237.5290898517</v>
      </c>
      <c r="J15" s="71">
        <f t="shared" si="3"/>
        <v>0</v>
      </c>
      <c r="K15" s="72">
        <f>IF(A15=$G$4,SUM($E$9:E15),0)</f>
        <v>0</v>
      </c>
      <c r="L15" s="87"/>
    </row>
    <row r="16" spans="1:12" s="73" customFormat="1" ht="15">
      <c r="A16" s="66">
        <f t="shared" si="4"/>
        <v>7</v>
      </c>
      <c r="B16" s="74">
        <f t="shared" si="5"/>
        <v>543.1492950073344</v>
      </c>
      <c r="C16" s="85">
        <v>1907</v>
      </c>
      <c r="D16" s="75">
        <v>-0.047</v>
      </c>
      <c r="E16" s="86">
        <v>0.014</v>
      </c>
      <c r="F16" s="74">
        <f t="shared" si="1"/>
        <v>7.604090130102683</v>
      </c>
      <c r="G16" s="74">
        <f t="shared" si="2"/>
        <v>550.7533851374371</v>
      </c>
      <c r="H16" s="76">
        <f>SUM($G$9:G16)</f>
        <v>4158.253590021572</v>
      </c>
      <c r="I16" s="77">
        <f aca="true" t="shared" si="6" ref="I16:I48">H16*166.386</f>
        <v>691875.1818293292</v>
      </c>
      <c r="J16" s="71">
        <f t="shared" si="3"/>
        <v>0</v>
      </c>
      <c r="K16" s="72">
        <f>IF(A16=$G$4,SUM($E$9:E16),0)</f>
        <v>0</v>
      </c>
      <c r="L16" s="87"/>
    </row>
    <row r="17" spans="1:12" s="73" customFormat="1" ht="15">
      <c r="A17" s="66">
        <f t="shared" si="4"/>
        <v>8</v>
      </c>
      <c r="B17" s="74">
        <f t="shared" si="5"/>
        <v>550.7533851374371</v>
      </c>
      <c r="C17" s="85">
        <v>1908</v>
      </c>
      <c r="D17" s="75">
        <v>-0.016</v>
      </c>
      <c r="E17" s="86">
        <v>0.042</v>
      </c>
      <c r="F17" s="74">
        <f t="shared" si="1"/>
        <v>23.13164217577236</v>
      </c>
      <c r="G17" s="74">
        <f t="shared" si="2"/>
        <v>573.8850273132095</v>
      </c>
      <c r="H17" s="76">
        <f>SUM($G$9:G17)</f>
        <v>4732.138617334781</v>
      </c>
      <c r="I17" s="77">
        <f t="shared" si="6"/>
        <v>787361.6159838649</v>
      </c>
      <c r="J17" s="71">
        <f t="shared" si="3"/>
        <v>0</v>
      </c>
      <c r="K17" s="72">
        <f>IF(A17=$G$4,SUM($E$9:E17),0)</f>
        <v>0</v>
      </c>
      <c r="L17" s="87"/>
    </row>
    <row r="18" spans="1:12" s="73" customFormat="1" ht="15">
      <c r="A18" s="66">
        <f t="shared" si="4"/>
        <v>9</v>
      </c>
      <c r="B18" s="74">
        <f aca="true" t="shared" si="7" ref="B18:B81">G17</f>
        <v>573.8850273132095</v>
      </c>
      <c r="C18" s="85">
        <v>1909</v>
      </c>
      <c r="D18" s="75">
        <v>0.11</v>
      </c>
      <c r="E18" s="86">
        <v>0.027</v>
      </c>
      <c r="F18" s="74">
        <f t="shared" si="1"/>
        <v>15.494895737456657</v>
      </c>
      <c r="G18" s="74">
        <f t="shared" si="2"/>
        <v>589.3799230506662</v>
      </c>
      <c r="H18" s="76">
        <f>SUM($G$9:G18)</f>
        <v>5321.5185403854475</v>
      </c>
      <c r="I18" s="77">
        <f t="shared" si="6"/>
        <v>885426.1838605731</v>
      </c>
      <c r="J18" s="71">
        <f t="shared" si="3"/>
        <v>0</v>
      </c>
      <c r="K18" s="72">
        <f>IF(A18=$G$4,SUM($E$9:E18),0)</f>
        <v>0</v>
      </c>
      <c r="L18" s="87"/>
    </row>
    <row r="19" spans="1:12" s="73" customFormat="1" ht="15">
      <c r="A19" s="66">
        <f aca="true" t="shared" si="8" ref="A19:A80">A18+1</f>
        <v>10</v>
      </c>
      <c r="B19" s="74">
        <f t="shared" si="7"/>
        <v>589.3799230506662</v>
      </c>
      <c r="C19" s="85">
        <v>1910</v>
      </c>
      <c r="D19" s="75">
        <v>-0.111</v>
      </c>
      <c r="E19" s="86">
        <v>0.037</v>
      </c>
      <c r="F19" s="74">
        <f t="shared" si="1"/>
        <v>21.80705715287465</v>
      </c>
      <c r="G19" s="74">
        <f t="shared" si="2"/>
        <v>611.1869802035409</v>
      </c>
      <c r="H19" s="76">
        <f>SUM($G$9:G19)</f>
        <v>5932.705520588988</v>
      </c>
      <c r="I19" s="77">
        <f t="shared" si="6"/>
        <v>987119.1407487193</v>
      </c>
      <c r="J19" s="71">
        <f t="shared" si="3"/>
        <v>0</v>
      </c>
      <c r="K19" s="72">
        <f>IF(A19=$G$4,SUM($E$9:E19),0)</f>
        <v>0</v>
      </c>
      <c r="L19" s="87"/>
    </row>
    <row r="20" spans="1:12" s="73" customFormat="1" ht="15">
      <c r="A20" s="66">
        <f t="shared" si="8"/>
        <v>11</v>
      </c>
      <c r="B20" s="74">
        <f t="shared" si="7"/>
        <v>611.1869802035409</v>
      </c>
      <c r="C20" s="85">
        <v>1911</v>
      </c>
      <c r="D20" s="75">
        <v>-0.005</v>
      </c>
      <c r="E20" s="86">
        <v>0.032</v>
      </c>
      <c r="F20" s="74">
        <f t="shared" si="1"/>
        <v>19.55798336651331</v>
      </c>
      <c r="G20" s="74">
        <f t="shared" si="2"/>
        <v>630.7449635700542</v>
      </c>
      <c r="H20" s="76">
        <f>SUM($G$9:G20)</f>
        <v>6563.450484159042</v>
      </c>
      <c r="I20" s="77">
        <f t="shared" si="6"/>
        <v>1092066.2722572864</v>
      </c>
      <c r="J20" s="71">
        <f t="shared" si="3"/>
        <v>0</v>
      </c>
      <c r="K20" s="72">
        <f>IF(A20=$G$4,SUM($E$9:E20),0)</f>
        <v>0</v>
      </c>
      <c r="L20" s="87"/>
    </row>
    <row r="21" spans="1:12" s="73" customFormat="1" ht="15">
      <c r="A21" s="66">
        <f t="shared" si="8"/>
        <v>12</v>
      </c>
      <c r="B21" s="74">
        <f t="shared" si="7"/>
        <v>630.7449635700542</v>
      </c>
      <c r="C21" s="85">
        <v>1912</v>
      </c>
      <c r="D21" s="75">
        <v>-0.023</v>
      </c>
      <c r="E21" s="86">
        <v>0.026</v>
      </c>
      <c r="F21" s="74">
        <f t="shared" si="1"/>
        <v>16.39936905282141</v>
      </c>
      <c r="G21" s="74">
        <f t="shared" si="2"/>
        <v>647.1443326228756</v>
      </c>
      <c r="H21" s="76">
        <f>SUM($G$9:G21)</f>
        <v>7210.594816781918</v>
      </c>
      <c r="I21" s="77">
        <f t="shared" si="6"/>
        <v>1199742.0291850762</v>
      </c>
      <c r="J21" s="71">
        <f t="shared" si="3"/>
        <v>0</v>
      </c>
      <c r="K21" s="72">
        <f>IF(A21=$G$4,SUM($E$9:E21),0)</f>
        <v>0</v>
      </c>
      <c r="L21" s="87"/>
    </row>
    <row r="22" spans="1:12" s="73" customFormat="1" ht="15">
      <c r="A22" s="66">
        <f t="shared" si="8"/>
        <v>13</v>
      </c>
      <c r="B22" s="74">
        <f t="shared" si="7"/>
        <v>647.1443326228756</v>
      </c>
      <c r="C22" s="85">
        <v>1913</v>
      </c>
      <c r="D22" s="75">
        <v>0.003</v>
      </c>
      <c r="E22" s="86">
        <v>0.04</v>
      </c>
      <c r="F22" s="74">
        <f t="shared" si="1"/>
        <v>25.885773304915023</v>
      </c>
      <c r="G22" s="74">
        <f t="shared" si="2"/>
        <v>673.0301059277906</v>
      </c>
      <c r="H22" s="76">
        <f>SUM($G$9:G22)</f>
        <v>7883.624922709709</v>
      </c>
      <c r="I22" s="77">
        <f t="shared" si="6"/>
        <v>1311724.8163899775</v>
      </c>
      <c r="J22" s="71">
        <f t="shared" si="3"/>
        <v>0</v>
      </c>
      <c r="K22" s="72">
        <f>IF(A22=$G$4,SUM($E$9:E22),0)</f>
        <v>0</v>
      </c>
      <c r="L22" s="87"/>
    </row>
    <row r="23" spans="1:12" s="73" customFormat="1" ht="15">
      <c r="A23" s="66">
        <f t="shared" si="8"/>
        <v>14</v>
      </c>
      <c r="B23" s="74">
        <f t="shared" si="7"/>
        <v>673.0301059277906</v>
      </c>
      <c r="C23" s="85">
        <v>1914</v>
      </c>
      <c r="D23" s="75">
        <v>0.071</v>
      </c>
      <c r="E23" s="86">
        <v>0.027</v>
      </c>
      <c r="F23" s="74">
        <f t="shared" si="1"/>
        <v>18.171812860050345</v>
      </c>
      <c r="G23" s="74">
        <f t="shared" si="2"/>
        <v>691.2019187878409</v>
      </c>
      <c r="H23" s="76">
        <f>SUM($G$9:G23)</f>
        <v>8574.82684149755</v>
      </c>
      <c r="I23" s="77">
        <f t="shared" si="6"/>
        <v>1426731.1388494114</v>
      </c>
      <c r="J23" s="71">
        <f t="shared" si="3"/>
        <v>0</v>
      </c>
      <c r="K23" s="72">
        <f>IF(A23=$G$4,SUM($E$9:E23),0)</f>
        <v>0</v>
      </c>
      <c r="L23" s="87"/>
    </row>
    <row r="24" spans="1:12" s="73" customFormat="1" ht="15">
      <c r="A24" s="66">
        <f t="shared" si="8"/>
        <v>15</v>
      </c>
      <c r="B24" s="74">
        <f t="shared" si="7"/>
        <v>691.2019187878409</v>
      </c>
      <c r="C24" s="85">
        <v>1915</v>
      </c>
      <c r="D24" s="75">
        <v>0.0753</v>
      </c>
      <c r="E24" s="86">
        <v>0.04</v>
      </c>
      <c r="F24" s="74">
        <f t="shared" si="1"/>
        <v>27.648076751513635</v>
      </c>
      <c r="G24" s="74">
        <f t="shared" si="2"/>
        <v>718.8499955393545</v>
      </c>
      <c r="H24" s="76">
        <f>SUM($G$9:G24)</f>
        <v>9293.676837036905</v>
      </c>
      <c r="I24" s="77">
        <f t="shared" si="6"/>
        <v>1546337.7142072225</v>
      </c>
      <c r="J24" s="71">
        <f t="shared" si="3"/>
        <v>0</v>
      </c>
      <c r="K24" s="72">
        <f>IF(A24=$G$4,SUM($E$9:E24),0)</f>
        <v>0</v>
      </c>
      <c r="L24" s="87"/>
    </row>
    <row r="25" spans="1:12" s="73" customFormat="1" ht="15">
      <c r="A25" s="66">
        <f t="shared" si="8"/>
        <v>16</v>
      </c>
      <c r="B25" s="74">
        <f t="shared" si="7"/>
        <v>718.8499955393545</v>
      </c>
      <c r="C25" s="85">
        <v>1916</v>
      </c>
      <c r="D25" s="75">
        <v>0.0637</v>
      </c>
      <c r="E25" s="86">
        <v>0.029</v>
      </c>
      <c r="F25" s="74">
        <f t="shared" si="1"/>
        <v>20.846649870641283</v>
      </c>
      <c r="G25" s="74">
        <f t="shared" si="2"/>
        <v>739.6966454099958</v>
      </c>
      <c r="H25" s="76">
        <f>SUM($G$9:G25)</f>
        <v>10033.373482446901</v>
      </c>
      <c r="I25" s="77">
        <f t="shared" si="6"/>
        <v>1669412.88025041</v>
      </c>
      <c r="J25" s="71">
        <f t="shared" si="3"/>
        <v>0</v>
      </c>
      <c r="K25" s="72">
        <f>IF(A25=$G$4,SUM($E$9:E25),0)</f>
        <v>0</v>
      </c>
      <c r="L25" s="87"/>
    </row>
    <row r="26" spans="1:12" s="73" customFormat="1" ht="15">
      <c r="A26" s="66">
        <f t="shared" si="8"/>
        <v>17</v>
      </c>
      <c r="B26" s="74">
        <f t="shared" si="7"/>
        <v>739.6966454099958</v>
      </c>
      <c r="C26" s="85">
        <v>1917</v>
      </c>
      <c r="D26" s="75">
        <v>0.0119</v>
      </c>
      <c r="E26" s="86">
        <v>0.014</v>
      </c>
      <c r="F26" s="74">
        <f t="shared" si="1"/>
        <v>10.35575303573994</v>
      </c>
      <c r="G26" s="74">
        <f t="shared" si="2"/>
        <v>750.0523984457357</v>
      </c>
      <c r="H26" s="76">
        <f>SUM($G$9:G26)</f>
        <v>10783.425880892637</v>
      </c>
      <c r="I26" s="77">
        <f t="shared" si="6"/>
        <v>1794211.0986182021</v>
      </c>
      <c r="J26" s="71">
        <f t="shared" si="3"/>
        <v>0</v>
      </c>
      <c r="K26" s="72">
        <f>IF(A26=$G$4,SUM($E$9:E26),0)</f>
        <v>0</v>
      </c>
      <c r="L26" s="87"/>
    </row>
    <row r="27" spans="1:12" s="73" customFormat="1" ht="15">
      <c r="A27" s="78">
        <f t="shared" si="8"/>
        <v>18</v>
      </c>
      <c r="B27" s="79">
        <f t="shared" si="7"/>
        <v>750.0523984457357</v>
      </c>
      <c r="C27" s="85">
        <v>1918</v>
      </c>
      <c r="D27" s="75">
        <v>0.2012</v>
      </c>
      <c r="E27" s="86">
        <v>0.02</v>
      </c>
      <c r="F27" s="74">
        <f t="shared" si="1"/>
        <v>15.001047968914714</v>
      </c>
      <c r="G27" s="74">
        <f t="shared" si="2"/>
        <v>765.0534464146504</v>
      </c>
      <c r="H27" s="80">
        <f>SUM($G$9:G27)</f>
        <v>11548.479327307286</v>
      </c>
      <c r="I27" s="81">
        <f t="shared" si="6"/>
        <v>1921505.28135335</v>
      </c>
      <c r="J27" s="71">
        <f t="shared" si="3"/>
        <v>0</v>
      </c>
      <c r="K27" s="72">
        <f>IF(A27=$G$4,SUM($E$9:E27),0)</f>
        <v>0</v>
      </c>
      <c r="L27" s="87"/>
    </row>
    <row r="28" spans="1:12" s="73" customFormat="1" ht="15">
      <c r="A28" s="78">
        <f t="shared" si="8"/>
        <v>19</v>
      </c>
      <c r="B28" s="79">
        <f t="shared" si="7"/>
        <v>765.0534464146504</v>
      </c>
      <c r="C28" s="85">
        <v>1919</v>
      </c>
      <c r="D28" s="75">
        <v>0.1379</v>
      </c>
      <c r="E28" s="86">
        <v>0.032</v>
      </c>
      <c r="F28" s="74">
        <f t="shared" si="1"/>
        <v>24.48171028526881</v>
      </c>
      <c r="G28" s="74">
        <f t="shared" si="2"/>
        <v>789.5351566999192</v>
      </c>
      <c r="H28" s="80">
        <f>SUM($G$9:G28)</f>
        <v>12338.014484007206</v>
      </c>
      <c r="I28" s="81">
        <f t="shared" si="6"/>
        <v>2052872.877936023</v>
      </c>
      <c r="J28" s="71">
        <f t="shared" si="3"/>
        <v>0</v>
      </c>
      <c r="K28" s="72">
        <f>IF(A28=$G$4,SUM($E$9:E28),0)</f>
        <v>0</v>
      </c>
      <c r="L28" s="87"/>
    </row>
    <row r="29" spans="1:12" s="73" customFormat="1" ht="15">
      <c r="A29" s="78">
        <f t="shared" si="8"/>
        <v>20</v>
      </c>
      <c r="B29" s="79">
        <f t="shared" si="7"/>
        <v>789.5351566999192</v>
      </c>
      <c r="C29" s="85">
        <v>1920</v>
      </c>
      <c r="D29" s="75">
        <v>0.1329</v>
      </c>
      <c r="E29" s="86">
        <v>0.043</v>
      </c>
      <c r="F29" s="74">
        <f t="shared" si="1"/>
        <v>33.95001173809652</v>
      </c>
      <c r="G29" s="74">
        <f t="shared" si="2"/>
        <v>823.4851684380158</v>
      </c>
      <c r="H29" s="80">
        <f>SUM($G$9:G29)</f>
        <v>13161.499652445222</v>
      </c>
      <c r="I29" s="81">
        <f t="shared" si="6"/>
        <v>2189889.2811717507</v>
      </c>
      <c r="J29" s="71">
        <f t="shared" si="3"/>
        <v>0</v>
      </c>
      <c r="K29" s="72">
        <f>IF(A29=$G$4,SUM($E$9:E29),0)</f>
        <v>0</v>
      </c>
      <c r="L29" s="87"/>
    </row>
    <row r="30" spans="1:12" s="73" customFormat="1" ht="15">
      <c r="A30" s="78">
        <f t="shared" si="8"/>
        <v>21</v>
      </c>
      <c r="B30" s="79">
        <f t="shared" si="7"/>
        <v>823.4851684380158</v>
      </c>
      <c r="C30" s="85">
        <v>1921</v>
      </c>
      <c r="D30" s="75">
        <v>-0.0995</v>
      </c>
      <c r="E30" s="86">
        <v>0.043</v>
      </c>
      <c r="F30" s="74">
        <f t="shared" si="1"/>
        <v>35.40986224283468</v>
      </c>
      <c r="G30" s="74">
        <f t="shared" si="2"/>
        <v>858.8950306808505</v>
      </c>
      <c r="H30" s="80">
        <f>SUM($G$9:G30)</f>
        <v>14020.394683126073</v>
      </c>
      <c r="I30" s="81">
        <f t="shared" si="6"/>
        <v>2332797.3897466147</v>
      </c>
      <c r="J30" s="71">
        <f t="shared" si="3"/>
        <v>0</v>
      </c>
      <c r="K30" s="72">
        <f>IF(A30=$G$4,SUM($E$9:E30),0)</f>
        <v>0</v>
      </c>
      <c r="L30" s="87"/>
    </row>
    <row r="31" spans="1:12" s="73" customFormat="1" ht="15">
      <c r="A31" s="78">
        <f t="shared" si="8"/>
        <v>22</v>
      </c>
      <c r="B31" s="79">
        <f t="shared" si="7"/>
        <v>858.8950306808505</v>
      </c>
      <c r="C31" s="85">
        <v>1922</v>
      </c>
      <c r="D31" s="75">
        <v>0.0235</v>
      </c>
      <c r="E31" s="86">
        <v>0.049</v>
      </c>
      <c r="F31" s="74">
        <f t="shared" si="1"/>
        <v>42.085856503361676</v>
      </c>
      <c r="G31" s="74">
        <f t="shared" si="2"/>
        <v>900.9808871842122</v>
      </c>
      <c r="H31" s="80">
        <f>SUM($G$9:G31)</f>
        <v>14921.375570310285</v>
      </c>
      <c r="I31" s="81">
        <f t="shared" si="6"/>
        <v>2482707.995641647</v>
      </c>
      <c r="J31" s="71">
        <f t="shared" si="3"/>
        <v>0</v>
      </c>
      <c r="K31" s="72">
        <f>IF(A31=$G$4,SUM($E$9:E31),0)</f>
        <v>0</v>
      </c>
      <c r="L31" s="87"/>
    </row>
    <row r="32" spans="1:12" s="73" customFormat="1" ht="15">
      <c r="A32" s="78">
        <f t="shared" si="8"/>
        <v>23</v>
      </c>
      <c r="B32" s="79">
        <f t="shared" si="7"/>
        <v>900.9808871842122</v>
      </c>
      <c r="C32" s="85">
        <v>1923</v>
      </c>
      <c r="D32" s="75">
        <v>-0.0571</v>
      </c>
      <c r="E32" s="86">
        <v>0.053</v>
      </c>
      <c r="F32" s="74">
        <f t="shared" si="1"/>
        <v>47.751987020763245</v>
      </c>
      <c r="G32" s="74">
        <f t="shared" si="2"/>
        <v>948.7328742049755</v>
      </c>
      <c r="H32" s="80">
        <f>SUM($G$9:G32)</f>
        <v>15870.108444515261</v>
      </c>
      <c r="I32" s="81">
        <f t="shared" si="6"/>
        <v>2640563.8636491164</v>
      </c>
      <c r="J32" s="71">
        <f t="shared" si="3"/>
        <v>0</v>
      </c>
      <c r="K32" s="72">
        <f>IF(A32=$G$4,SUM($E$9:E32),0)</f>
        <v>0</v>
      </c>
      <c r="L32" s="87"/>
    </row>
    <row r="33" spans="1:12" s="73" customFormat="1" ht="15">
      <c r="A33" s="78">
        <f t="shared" si="8"/>
        <v>24</v>
      </c>
      <c r="B33" s="79">
        <f t="shared" si="7"/>
        <v>948.7328742049755</v>
      </c>
      <c r="C33" s="85">
        <v>1924</v>
      </c>
      <c r="D33" s="75">
        <v>0.1164</v>
      </c>
      <c r="E33" s="86">
        <v>0.055</v>
      </c>
      <c r="F33" s="74">
        <f t="shared" si="1"/>
        <v>52.18030808127365</v>
      </c>
      <c r="G33" s="74">
        <f t="shared" si="2"/>
        <v>1000.9131822862491</v>
      </c>
      <c r="H33" s="80">
        <f>SUM($G$9:G33)</f>
        <v>16871.02162680151</v>
      </c>
      <c r="I33" s="81">
        <f t="shared" si="6"/>
        <v>2807101.804396996</v>
      </c>
      <c r="J33" s="71">
        <f t="shared" si="3"/>
        <v>0</v>
      </c>
      <c r="K33" s="72">
        <f>IF(A33=$G$4,SUM($E$9:E33),0)</f>
        <v>0</v>
      </c>
      <c r="L33" s="87"/>
    </row>
    <row r="34" spans="1:12" s="73" customFormat="1" ht="15">
      <c r="A34" s="78">
        <f t="shared" si="8"/>
        <v>25</v>
      </c>
      <c r="B34" s="79">
        <f t="shared" si="7"/>
        <v>1000.9131822862491</v>
      </c>
      <c r="C34" s="85">
        <v>1925</v>
      </c>
      <c r="D34" s="75">
        <v>0.0314</v>
      </c>
      <c r="E34" s="86">
        <v>0.065</v>
      </c>
      <c r="F34" s="74">
        <f t="shared" si="1"/>
        <v>65.0593568486062</v>
      </c>
      <c r="G34" s="74">
        <f t="shared" si="2"/>
        <v>1065.9725391348554</v>
      </c>
      <c r="H34" s="80">
        <f>SUM($G$9:G34)</f>
        <v>17936.994165936365</v>
      </c>
      <c r="I34" s="81">
        <f t="shared" si="6"/>
        <v>2984464.711293488</v>
      </c>
      <c r="J34" s="71">
        <f t="shared" si="3"/>
        <v>0</v>
      </c>
      <c r="K34" s="72">
        <f>IF(A34=$G$4,SUM($E$9:E34),0)</f>
        <v>0</v>
      </c>
      <c r="L34" s="87"/>
    </row>
    <row r="35" spans="1:12" s="73" customFormat="1" ht="15">
      <c r="A35" s="78">
        <f t="shared" si="8"/>
        <v>26</v>
      </c>
      <c r="B35" s="79">
        <f t="shared" si="7"/>
        <v>1065.9725391348554</v>
      </c>
      <c r="C35" s="85">
        <v>1926</v>
      </c>
      <c r="D35" s="75">
        <v>-0.05</v>
      </c>
      <c r="E35" s="86">
        <v>0.069</v>
      </c>
      <c r="F35" s="74">
        <f t="shared" si="1"/>
        <v>73.55210520030504</v>
      </c>
      <c r="G35" s="74">
        <f t="shared" si="2"/>
        <v>1139.5246443351605</v>
      </c>
      <c r="H35" s="80">
        <f>SUM($G$9:G35)</f>
        <v>19076.518810271526</v>
      </c>
      <c r="I35" s="81">
        <f t="shared" si="6"/>
        <v>3174065.658765838</v>
      </c>
      <c r="J35" s="71">
        <f t="shared" si="3"/>
        <v>0</v>
      </c>
      <c r="K35" s="72">
        <f>IF(A35=$G$4,SUM($E$9:E35),0)</f>
        <v>0</v>
      </c>
      <c r="L35" s="87"/>
    </row>
    <row r="36" spans="1:12" s="73" customFormat="1" ht="15">
      <c r="A36" s="78">
        <f t="shared" si="8"/>
        <v>27</v>
      </c>
      <c r="B36" s="79">
        <f t="shared" si="7"/>
        <v>1139.5246443351605</v>
      </c>
      <c r="C36" s="85">
        <v>1927</v>
      </c>
      <c r="D36" s="75">
        <v>0.0869</v>
      </c>
      <c r="E36" s="86">
        <v>0.058</v>
      </c>
      <c r="F36" s="74">
        <f t="shared" si="1"/>
        <v>66.09242937143931</v>
      </c>
      <c r="G36" s="74">
        <f t="shared" si="2"/>
        <v>1205.6170737065997</v>
      </c>
      <c r="H36" s="80">
        <f>SUM($G$9:G36)</f>
        <v>20282.135883978124</v>
      </c>
      <c r="I36" s="81">
        <f t="shared" si="6"/>
        <v>3374663.461191584</v>
      </c>
      <c r="J36" s="71">
        <f t="shared" si="3"/>
        <v>0</v>
      </c>
      <c r="K36" s="72">
        <f>IF(A36=$G$4,SUM($E$9:E36),0)</f>
        <v>0</v>
      </c>
      <c r="L36" s="87"/>
    </row>
    <row r="37" spans="1:12" s="73" customFormat="1" ht="15">
      <c r="A37" s="78">
        <f t="shared" si="8"/>
        <v>28</v>
      </c>
      <c r="B37" s="79">
        <f t="shared" si="7"/>
        <v>1205.6170737065997</v>
      </c>
      <c r="C37" s="85">
        <v>1928</v>
      </c>
      <c r="D37" s="75">
        <v>-0.0456</v>
      </c>
      <c r="E37" s="86">
        <v>0.046</v>
      </c>
      <c r="F37" s="74">
        <f t="shared" si="1"/>
        <v>55.45838539050359</v>
      </c>
      <c r="G37" s="74">
        <f t="shared" si="2"/>
        <v>1261.0754590971032</v>
      </c>
      <c r="H37" s="80">
        <f>SUM($G$9:G37)</f>
        <v>21543.21134307523</v>
      </c>
      <c r="I37" s="81">
        <f t="shared" si="6"/>
        <v>3584488.762528915</v>
      </c>
      <c r="J37" s="71">
        <f t="shared" si="3"/>
        <v>0</v>
      </c>
      <c r="K37" s="72">
        <f>IF(A37=$G$4,SUM($E$9:E37),0)</f>
        <v>0</v>
      </c>
      <c r="L37" s="87"/>
    </row>
    <row r="38" spans="1:12" s="73" customFormat="1" ht="15">
      <c r="A38" s="78">
        <f t="shared" si="8"/>
        <v>29</v>
      </c>
      <c r="B38" s="79">
        <f t="shared" si="7"/>
        <v>1261.0754590971032</v>
      </c>
      <c r="C38" s="85">
        <v>1929</v>
      </c>
      <c r="D38" s="75">
        <v>0.0469</v>
      </c>
      <c r="E38" s="86">
        <v>0.083</v>
      </c>
      <c r="F38" s="74">
        <f t="shared" si="1"/>
        <v>104.66926310505957</v>
      </c>
      <c r="G38" s="74">
        <f t="shared" si="2"/>
        <v>1365.7447222021628</v>
      </c>
      <c r="H38" s="80">
        <f>SUM($G$9:G38)</f>
        <v>22908.95606527739</v>
      </c>
      <c r="I38" s="81">
        <f t="shared" si="6"/>
        <v>3811729.563877244</v>
      </c>
      <c r="J38" s="71">
        <f t="shared" si="3"/>
        <v>0</v>
      </c>
      <c r="K38" s="72">
        <f>IF(A38=$G$4,SUM($E$9:E38),0)</f>
        <v>0</v>
      </c>
      <c r="L38" s="87"/>
    </row>
    <row r="39" spans="1:12" s="73" customFormat="1" ht="15">
      <c r="A39" s="78">
        <f t="shared" si="8"/>
        <v>30</v>
      </c>
      <c r="B39" s="79">
        <f t="shared" si="7"/>
        <v>1365.7447222021628</v>
      </c>
      <c r="C39" s="85">
        <v>1930</v>
      </c>
      <c r="D39" s="75">
        <v>-0.0509</v>
      </c>
      <c r="E39" s="86">
        <v>0.082</v>
      </c>
      <c r="F39" s="74">
        <f t="shared" si="1"/>
        <v>111.99106722057736</v>
      </c>
      <c r="G39" s="74">
        <f t="shared" si="2"/>
        <v>1477.7357894227403</v>
      </c>
      <c r="H39" s="80">
        <f>SUM($G$9:G39)</f>
        <v>24386.69185470013</v>
      </c>
      <c r="I39" s="81">
        <f t="shared" si="6"/>
        <v>4057604.1109361355</v>
      </c>
      <c r="J39" s="71">
        <f t="shared" si="3"/>
        <v>0.03700000000000001</v>
      </c>
      <c r="K39" s="72">
        <f>IF(A39=$G$4,SUM($E$9:E39),0)</f>
        <v>1.1100000000000003</v>
      </c>
      <c r="L39" s="87"/>
    </row>
    <row r="40" spans="1:12" s="73" customFormat="1" ht="15">
      <c r="A40" s="78">
        <f t="shared" si="8"/>
        <v>31</v>
      </c>
      <c r="B40" s="79">
        <f t="shared" si="7"/>
        <v>1477.7357894227403</v>
      </c>
      <c r="C40" s="85">
        <v>1931</v>
      </c>
      <c r="D40" s="75">
        <v>0.0862</v>
      </c>
      <c r="E40" s="86">
        <v>0.09</v>
      </c>
      <c r="F40" s="74">
        <f t="shared" si="1"/>
        <v>132.9962210480466</v>
      </c>
      <c r="G40" s="74">
        <f t="shared" si="2"/>
        <v>1610.732010470787</v>
      </c>
      <c r="H40" s="80">
        <f>SUM($G$9:G40)</f>
        <v>25997.423865170917</v>
      </c>
      <c r="I40" s="81">
        <f t="shared" si="6"/>
        <v>4325607.367230328</v>
      </c>
      <c r="J40" s="71">
        <f t="shared" si="3"/>
        <v>0</v>
      </c>
      <c r="K40" s="72">
        <f>IF(A40=$G$4,SUM($E$9:E40),0)</f>
        <v>0</v>
      </c>
      <c r="L40" s="87"/>
    </row>
    <row r="41" spans="1:12" s="73" customFormat="1" ht="15">
      <c r="A41" s="78">
        <f t="shared" si="8"/>
        <v>32</v>
      </c>
      <c r="B41" s="79">
        <f t="shared" si="7"/>
        <v>1610.732010470787</v>
      </c>
      <c r="C41" s="85">
        <v>1932</v>
      </c>
      <c r="D41" s="75">
        <v>-0.0349</v>
      </c>
      <c r="E41" s="86">
        <v>0.122</v>
      </c>
      <c r="F41" s="74">
        <f t="shared" si="1"/>
        <v>196.509305277436</v>
      </c>
      <c r="G41" s="74">
        <f t="shared" si="2"/>
        <v>1807.2413157482229</v>
      </c>
      <c r="H41" s="80">
        <f>SUM($G$9:G41)</f>
        <v>27804.66518091914</v>
      </c>
      <c r="I41" s="81">
        <f t="shared" si="6"/>
        <v>4626307.020792412</v>
      </c>
      <c r="J41" s="71">
        <f t="shared" si="3"/>
        <v>0</v>
      </c>
      <c r="K41" s="72">
        <f>IF(A41=$G$4,SUM($E$9:E41),0)</f>
        <v>0</v>
      </c>
      <c r="L41" s="87"/>
    </row>
    <row r="42" spans="1:12" s="73" customFormat="1" ht="15">
      <c r="A42" s="78">
        <f t="shared" si="8"/>
        <v>33</v>
      </c>
      <c r="B42" s="79">
        <f t="shared" si="7"/>
        <v>1807.2413157482229</v>
      </c>
      <c r="C42" s="85">
        <v>1933</v>
      </c>
      <c r="D42" s="75">
        <v>-0.0499</v>
      </c>
      <c r="E42" s="86">
        <v>0.14</v>
      </c>
      <c r="F42" s="74">
        <f aca="true" t="shared" si="9" ref="F42:F73">B42*E42</f>
        <v>253.01378420475123</v>
      </c>
      <c r="G42" s="74">
        <f aca="true" t="shared" si="10" ref="G42:G73">IF(C42&lt;=$I$219,G41+F42,0)</f>
        <v>2060.255099952974</v>
      </c>
      <c r="H42" s="80">
        <f>SUM($G$9:G42)</f>
        <v>29864.920280872113</v>
      </c>
      <c r="I42" s="81">
        <f t="shared" si="6"/>
        <v>4969104.625853187</v>
      </c>
      <c r="J42" s="71">
        <f t="shared" si="3"/>
        <v>0</v>
      </c>
      <c r="K42" s="72">
        <f>IF(A42=$G$4,SUM($E$9:E42),0)</f>
        <v>0</v>
      </c>
      <c r="L42" s="87"/>
    </row>
    <row r="43" spans="1:12" s="73" customFormat="1" ht="15">
      <c r="A43" s="78">
        <f t="shared" si="8"/>
        <v>34</v>
      </c>
      <c r="B43" s="79">
        <f t="shared" si="7"/>
        <v>2060.255099952974</v>
      </c>
      <c r="C43" s="85">
        <v>1934</v>
      </c>
      <c r="D43" s="75">
        <v>0.0349</v>
      </c>
      <c r="E43" s="86">
        <v>0.144</v>
      </c>
      <c r="F43" s="74">
        <f t="shared" si="9"/>
        <v>296.67673439322823</v>
      </c>
      <c r="G43" s="74">
        <f t="shared" si="10"/>
        <v>2356.9318343462023</v>
      </c>
      <c r="H43" s="80">
        <f>SUM($G$9:G43)</f>
        <v>32221.852115218317</v>
      </c>
      <c r="I43" s="81">
        <f t="shared" si="6"/>
        <v>5361265.086042714</v>
      </c>
      <c r="J43" s="71">
        <f t="shared" si="3"/>
        <v>0</v>
      </c>
      <c r="K43" s="72">
        <f>IF(A43=$G$4,SUM($E$9:E43),0)</f>
        <v>0</v>
      </c>
      <c r="L43" s="87"/>
    </row>
    <row r="44" spans="1:12" s="73" customFormat="1" ht="15">
      <c r="A44" s="78">
        <f t="shared" si="8"/>
        <v>35</v>
      </c>
      <c r="B44" s="79">
        <f t="shared" si="7"/>
        <v>2356.9318343462023</v>
      </c>
      <c r="C44" s="85">
        <v>1935</v>
      </c>
      <c r="D44" s="75">
        <v>-0.0167</v>
      </c>
      <c r="E44" s="86">
        <v>0.152</v>
      </c>
      <c r="F44" s="74">
        <f t="shared" si="9"/>
        <v>358.25363882062277</v>
      </c>
      <c r="G44" s="74">
        <f t="shared" si="10"/>
        <v>2715.185473166825</v>
      </c>
      <c r="H44" s="80">
        <f>SUM($G$9:G44)</f>
        <v>34937.037588385145</v>
      </c>
      <c r="I44" s="81">
        <f t="shared" si="6"/>
        <v>5813033.936181051</v>
      </c>
      <c r="J44" s="71">
        <f t="shared" si="3"/>
        <v>0</v>
      </c>
      <c r="K44" s="72">
        <f>IF(A44=$G$4,SUM($E$9:E44),0)</f>
        <v>0</v>
      </c>
      <c r="L44" s="87"/>
    </row>
    <row r="45" spans="1:12" s="73" customFormat="1" ht="15">
      <c r="A45" s="78">
        <f t="shared" si="8"/>
        <v>36</v>
      </c>
      <c r="B45" s="79">
        <f t="shared" si="7"/>
        <v>2715.185473166825</v>
      </c>
      <c r="C45" s="85">
        <v>1936</v>
      </c>
      <c r="D45" s="75">
        <v>-0.0192</v>
      </c>
      <c r="E45" s="86">
        <v>0.156</v>
      </c>
      <c r="F45" s="74">
        <f t="shared" si="9"/>
        <v>423.5689338140247</v>
      </c>
      <c r="G45" s="74">
        <f t="shared" si="10"/>
        <v>3138.7544069808496</v>
      </c>
      <c r="H45" s="80">
        <f>SUM($G$9:G45)</f>
        <v>38075.791995365995</v>
      </c>
      <c r="I45" s="81">
        <f t="shared" si="6"/>
        <v>6335278.726940966</v>
      </c>
      <c r="J45" s="71">
        <f t="shared" si="3"/>
        <v>0</v>
      </c>
      <c r="K45" s="72">
        <f>IF(A45=$G$4,SUM($E$9:E45),0)</f>
        <v>0</v>
      </c>
      <c r="L45" s="87"/>
    </row>
    <row r="46" spans="1:12" s="73" customFormat="1" ht="15">
      <c r="A46" s="78">
        <f t="shared" si="8"/>
        <v>37</v>
      </c>
      <c r="B46" s="79">
        <f t="shared" si="7"/>
        <v>3138.7544069808496</v>
      </c>
      <c r="C46" s="85">
        <v>1937</v>
      </c>
      <c r="D46" s="75">
        <v>0.1787</v>
      </c>
      <c r="E46" s="86">
        <v>0.165</v>
      </c>
      <c r="F46" s="74">
        <f t="shared" si="9"/>
        <v>517.8944771518402</v>
      </c>
      <c r="G46" s="74">
        <f t="shared" si="10"/>
        <v>3656.64888413269</v>
      </c>
      <c r="H46" s="80">
        <f>SUM($G$9:G46)</f>
        <v>41732.44087949868</v>
      </c>
      <c r="I46" s="81">
        <f t="shared" si="6"/>
        <v>6943693.9081762675</v>
      </c>
      <c r="J46" s="71">
        <f t="shared" si="3"/>
        <v>0</v>
      </c>
      <c r="K46" s="72">
        <f>IF(A46=$G$4,SUM($E$9:E46),0)</f>
        <v>0</v>
      </c>
      <c r="L46" s="87"/>
    </row>
    <row r="47" spans="1:12" s="73" customFormat="1" ht="15">
      <c r="A47" s="78">
        <f t="shared" si="8"/>
        <v>38</v>
      </c>
      <c r="B47" s="79">
        <f t="shared" si="7"/>
        <v>3656.64888413269</v>
      </c>
      <c r="C47" s="85">
        <v>1938</v>
      </c>
      <c r="D47" s="75">
        <v>0.1516</v>
      </c>
      <c r="E47" s="86">
        <v>0.264</v>
      </c>
      <c r="F47" s="74">
        <f t="shared" si="9"/>
        <v>965.3553054110303</v>
      </c>
      <c r="G47" s="74">
        <f t="shared" si="10"/>
        <v>4622.004189543721</v>
      </c>
      <c r="H47" s="80">
        <f>SUM($G$9:G47)</f>
        <v>46354.4450690424</v>
      </c>
      <c r="I47" s="81">
        <f t="shared" si="6"/>
        <v>7712730.697257688</v>
      </c>
      <c r="J47" s="71">
        <f t="shared" si="3"/>
        <v>0</v>
      </c>
      <c r="K47" s="72">
        <f>IF(A47=$G$4,SUM($E$9:E47),0)</f>
        <v>0</v>
      </c>
      <c r="L47" s="87"/>
    </row>
    <row r="48" spans="1:12" s="73" customFormat="1" ht="15">
      <c r="A48" s="78">
        <f t="shared" si="8"/>
        <v>39</v>
      </c>
      <c r="B48" s="79">
        <f t="shared" si="7"/>
        <v>4622.004189543721</v>
      </c>
      <c r="C48" s="85">
        <v>1939</v>
      </c>
      <c r="D48" s="75">
        <v>0.1316</v>
      </c>
      <c r="E48" s="86">
        <v>0.198</v>
      </c>
      <c r="F48" s="74">
        <f t="shared" si="9"/>
        <v>915.1568295296568</v>
      </c>
      <c r="G48" s="74">
        <f t="shared" si="10"/>
        <v>5537.161019073377</v>
      </c>
      <c r="H48" s="80">
        <f>SUM($G$9:G48)</f>
        <v>51891.606088115775</v>
      </c>
      <c r="I48" s="81">
        <f t="shared" si="6"/>
        <v>8634036.770577231</v>
      </c>
      <c r="J48" s="71">
        <f t="shared" si="3"/>
        <v>0</v>
      </c>
      <c r="K48" s="72">
        <f>IF(A48=$G$4,SUM($E$9:E48),0)</f>
        <v>0</v>
      </c>
      <c r="L48" s="87"/>
    </row>
    <row r="49" spans="1:12" s="73" customFormat="1" ht="15">
      <c r="A49" s="78">
        <f t="shared" si="8"/>
        <v>40</v>
      </c>
      <c r="B49" s="79">
        <f t="shared" si="7"/>
        <v>5537.161019073377</v>
      </c>
      <c r="C49" s="85">
        <v>1940</v>
      </c>
      <c r="D49" s="75">
        <v>0.1589</v>
      </c>
      <c r="E49" s="86">
        <v>0.141</v>
      </c>
      <c r="F49" s="74">
        <f t="shared" si="9"/>
        <v>780.7397036893461</v>
      </c>
      <c r="G49" s="74">
        <f t="shared" si="10"/>
        <v>6317.9007227627235</v>
      </c>
      <c r="H49" s="80">
        <f>SUM($G$9:G49)</f>
        <v>58209.5068108785</v>
      </c>
      <c r="I49" s="81">
        <f aca="true" t="shared" si="11" ref="I49:I112">H49*166.386</f>
        <v>9685247.00023483</v>
      </c>
      <c r="J49" s="71">
        <f t="shared" si="3"/>
        <v>0</v>
      </c>
      <c r="K49" s="72">
        <f>IF(A49=$G$4,SUM($E$9:E49),0)</f>
        <v>0</v>
      </c>
      <c r="L49" s="87"/>
    </row>
    <row r="50" spans="1:12" s="73" customFormat="1" ht="15">
      <c r="A50" s="78">
        <f t="shared" si="8"/>
        <v>41</v>
      </c>
      <c r="B50" s="79">
        <f t="shared" si="7"/>
        <v>6317.9007227627235</v>
      </c>
      <c r="C50" s="85">
        <v>1941</v>
      </c>
      <c r="D50" s="75">
        <v>0.2889</v>
      </c>
      <c r="E50" s="86">
        <v>0.179</v>
      </c>
      <c r="F50" s="74">
        <f t="shared" si="9"/>
        <v>1130.9042293745274</v>
      </c>
      <c r="G50" s="74">
        <f t="shared" si="10"/>
        <v>7448.80495213725</v>
      </c>
      <c r="H50" s="80">
        <f>SUM($G$9:G50)</f>
        <v>65658.31176301575</v>
      </c>
      <c r="I50" s="81">
        <f t="shared" si="11"/>
        <v>10924623.861001138</v>
      </c>
      <c r="J50" s="71">
        <f t="shared" si="3"/>
        <v>0</v>
      </c>
      <c r="K50" s="72">
        <f>IF(A50=$G$4,SUM($E$9:E50),0)</f>
        <v>0</v>
      </c>
      <c r="L50" s="87"/>
    </row>
    <row r="51" spans="1:12" s="73" customFormat="1" ht="15">
      <c r="A51" s="78">
        <f t="shared" si="8"/>
        <v>42</v>
      </c>
      <c r="B51" s="79">
        <f t="shared" si="7"/>
        <v>7448.80495213725</v>
      </c>
      <c r="C51" s="85">
        <v>1942</v>
      </c>
      <c r="D51" s="75">
        <v>0.0696</v>
      </c>
      <c r="E51" s="86">
        <v>0.142</v>
      </c>
      <c r="F51" s="74">
        <f t="shared" si="9"/>
        <v>1057.7303032034895</v>
      </c>
      <c r="G51" s="74">
        <f t="shared" si="10"/>
        <v>8506.53525534074</v>
      </c>
      <c r="H51" s="80">
        <f>SUM($G$9:G51)</f>
        <v>74164.8470183565</v>
      </c>
      <c r="I51" s="81">
        <f t="shared" si="11"/>
        <v>12339992.235996263</v>
      </c>
      <c r="J51" s="71">
        <f t="shared" si="3"/>
        <v>0</v>
      </c>
      <c r="K51" s="72">
        <f>IF(A51=$G$4,SUM($E$9:E51),0)</f>
        <v>0</v>
      </c>
      <c r="L51" s="87"/>
    </row>
    <row r="52" spans="1:12" s="73" customFormat="1" ht="15">
      <c r="A52" s="78">
        <f t="shared" si="8"/>
        <v>43</v>
      </c>
      <c r="B52" s="79">
        <f t="shared" si="7"/>
        <v>8506.53525534074</v>
      </c>
      <c r="C52" s="85">
        <v>1943</v>
      </c>
      <c r="D52" s="75">
        <v>-0.0053</v>
      </c>
      <c r="E52" s="86">
        <v>0.073</v>
      </c>
      <c r="F52" s="74">
        <f t="shared" si="9"/>
        <v>620.9770736398739</v>
      </c>
      <c r="G52" s="74">
        <f t="shared" si="10"/>
        <v>9127.512328980612</v>
      </c>
      <c r="H52" s="80">
        <f>SUM($G$9:G52)</f>
        <v>83292.3593473371</v>
      </c>
      <c r="I52" s="81">
        <f t="shared" si="11"/>
        <v>13858682.50236603</v>
      </c>
      <c r="J52" s="71">
        <f t="shared" si="3"/>
        <v>0</v>
      </c>
      <c r="K52" s="72">
        <f>IF(A52=$G$4,SUM($E$9:E52),0)</f>
        <v>0</v>
      </c>
      <c r="L52" s="87"/>
    </row>
    <row r="53" spans="1:12" s="73" customFormat="1" ht="15">
      <c r="A53" s="78">
        <f t="shared" si="8"/>
        <v>44</v>
      </c>
      <c r="B53" s="79">
        <f t="shared" si="7"/>
        <v>9127.512328980612</v>
      </c>
      <c r="C53" s="85">
        <v>1944</v>
      </c>
      <c r="D53" s="75">
        <v>0.0419</v>
      </c>
      <c r="E53" s="86">
        <v>0.096</v>
      </c>
      <c r="F53" s="74">
        <f t="shared" si="9"/>
        <v>876.2411835821388</v>
      </c>
      <c r="G53" s="74">
        <f t="shared" si="10"/>
        <v>10003.753512562751</v>
      </c>
      <c r="H53" s="80">
        <f>SUM($G$9:G53)</f>
        <v>93296.11285989985</v>
      </c>
      <c r="I53" s="81">
        <f t="shared" si="11"/>
        <v>15523167.034307295</v>
      </c>
      <c r="J53" s="71">
        <f t="shared" si="3"/>
        <v>0</v>
      </c>
      <c r="K53" s="72">
        <f>IF(A53=$G$4,SUM($E$9:E53),0)</f>
        <v>0</v>
      </c>
      <c r="L53" s="87"/>
    </row>
    <row r="54" spans="1:12" s="73" customFormat="1" ht="15">
      <c r="A54" s="78">
        <f t="shared" si="8"/>
        <v>45</v>
      </c>
      <c r="B54" s="79">
        <f t="shared" si="7"/>
        <v>10003.753512562751</v>
      </c>
      <c r="C54" s="85">
        <v>1945</v>
      </c>
      <c r="D54" s="75">
        <v>0.0718</v>
      </c>
      <c r="E54" s="86">
        <v>0.068</v>
      </c>
      <c r="F54" s="74">
        <f t="shared" si="9"/>
        <v>680.2552388542671</v>
      </c>
      <c r="G54" s="74">
        <f t="shared" si="10"/>
        <v>10684.008751417017</v>
      </c>
      <c r="H54" s="80">
        <f>SUM($G$9:G54)</f>
        <v>103980.12161131686</v>
      </c>
      <c r="I54" s="81">
        <f t="shared" si="11"/>
        <v>17300836.51442057</v>
      </c>
      <c r="J54" s="71">
        <f t="shared" si="3"/>
        <v>0</v>
      </c>
      <c r="K54" s="72">
        <f>IF(A54=$G$4,SUM($E$9:E54),0)</f>
        <v>0</v>
      </c>
      <c r="L54" s="87"/>
    </row>
    <row r="55" spans="1:12" s="73" customFormat="1" ht="15">
      <c r="A55" s="78">
        <f t="shared" si="8"/>
        <v>46</v>
      </c>
      <c r="B55" s="79">
        <f t="shared" si="7"/>
        <v>10684.008751417017</v>
      </c>
      <c r="C55" s="85">
        <v>1946</v>
      </c>
      <c r="D55" s="75">
        <v>0.312</v>
      </c>
      <c r="E55" s="86">
        <v>0.034</v>
      </c>
      <c r="F55" s="74">
        <f t="shared" si="9"/>
        <v>363.2562975481786</v>
      </c>
      <c r="G55" s="74">
        <f t="shared" si="10"/>
        <v>11047.265048965195</v>
      </c>
      <c r="H55" s="80">
        <f>SUM($G$9:G55)</f>
        <v>115027.38666028206</v>
      </c>
      <c r="I55" s="81">
        <f t="shared" si="11"/>
        <v>19138946.75685769</v>
      </c>
      <c r="J55" s="71">
        <f t="shared" si="3"/>
        <v>0</v>
      </c>
      <c r="K55" s="72">
        <f>IF(A55=$G$4,SUM($E$9:E55),0)</f>
        <v>0</v>
      </c>
      <c r="L55" s="87"/>
    </row>
    <row r="56" spans="1:12" s="73" customFormat="1" ht="15">
      <c r="A56" s="78">
        <f t="shared" si="8"/>
        <v>47</v>
      </c>
      <c r="B56" s="79">
        <f t="shared" si="7"/>
        <v>11047.265048965195</v>
      </c>
      <c r="C56" s="85">
        <v>1947</v>
      </c>
      <c r="D56" s="75">
        <v>0.1773</v>
      </c>
      <c r="E56" s="86">
        <v>0.029</v>
      </c>
      <c r="F56" s="74">
        <f t="shared" si="9"/>
        <v>320.37068641999065</v>
      </c>
      <c r="G56" s="74">
        <f t="shared" si="10"/>
        <v>11367.635735385185</v>
      </c>
      <c r="H56" s="80">
        <f>SUM($G$9:G56)</f>
        <v>126395.02239566724</v>
      </c>
      <c r="I56" s="81">
        <f t="shared" si="11"/>
        <v>21030362.19632549</v>
      </c>
      <c r="J56" s="71">
        <f t="shared" si="3"/>
        <v>0</v>
      </c>
      <c r="K56" s="72">
        <f>IF(A56=$G$4,SUM($E$9:E56),0)</f>
        <v>0</v>
      </c>
      <c r="L56" s="87"/>
    </row>
    <row r="57" spans="1:12" s="73" customFormat="1" ht="15">
      <c r="A57" s="78">
        <f t="shared" si="8"/>
        <v>48</v>
      </c>
      <c r="B57" s="79">
        <f t="shared" si="7"/>
        <v>11367.635735385185</v>
      </c>
      <c r="C57" s="85">
        <v>1948</v>
      </c>
      <c r="D57" s="75">
        <v>0.0672</v>
      </c>
      <c r="E57" s="86">
        <v>0.066</v>
      </c>
      <c r="F57" s="74">
        <f t="shared" si="9"/>
        <v>750.2639585354223</v>
      </c>
      <c r="G57" s="74">
        <f t="shared" si="10"/>
        <v>12117.899693920608</v>
      </c>
      <c r="H57" s="80">
        <f>SUM($G$9:G57)</f>
        <v>138512.92208958784</v>
      </c>
      <c r="I57" s="81">
        <f t="shared" si="11"/>
        <v>23046611.05479816</v>
      </c>
      <c r="J57" s="71">
        <f t="shared" si="3"/>
        <v>0</v>
      </c>
      <c r="K57" s="72">
        <f>IF(A57=$G$4,SUM($E$9:E57),0)</f>
        <v>0</v>
      </c>
      <c r="L57" s="87"/>
    </row>
    <row r="58" spans="1:12" s="73" customFormat="1" ht="15">
      <c r="A58" s="78">
        <f t="shared" si="8"/>
        <v>49</v>
      </c>
      <c r="B58" s="79">
        <f t="shared" si="7"/>
        <v>12117.899693920608</v>
      </c>
      <c r="C58" s="85">
        <v>1949</v>
      </c>
      <c r="D58" s="75">
        <v>0.0539</v>
      </c>
      <c r="E58" s="86">
        <v>0.053</v>
      </c>
      <c r="F58" s="74">
        <f t="shared" si="9"/>
        <v>642.2486837777922</v>
      </c>
      <c r="G58" s="74">
        <f t="shared" si="10"/>
        <v>12760.1483776984</v>
      </c>
      <c r="H58" s="80">
        <f>SUM($G$9:G58)</f>
        <v>151273.07046728625</v>
      </c>
      <c r="I58" s="81">
        <f t="shared" si="11"/>
        <v>25169721.10276989</v>
      </c>
      <c r="J58" s="71">
        <f t="shared" si="3"/>
        <v>0</v>
      </c>
      <c r="K58" s="72">
        <f>IF(A58=$G$4,SUM($E$9:E58),0)</f>
        <v>0</v>
      </c>
      <c r="L58" s="87"/>
    </row>
    <row r="59" spans="1:12" s="73" customFormat="1" ht="15">
      <c r="A59" s="78">
        <f t="shared" si="8"/>
        <v>50</v>
      </c>
      <c r="B59" s="79">
        <f t="shared" si="7"/>
        <v>12760.1483776984</v>
      </c>
      <c r="C59" s="85">
        <v>1950</v>
      </c>
      <c r="D59" s="75">
        <v>0.1088</v>
      </c>
      <c r="E59" s="86">
        <v>0.094</v>
      </c>
      <c r="F59" s="74">
        <f t="shared" si="9"/>
        <v>1199.4539475036497</v>
      </c>
      <c r="G59" s="74">
        <f t="shared" si="10"/>
        <v>13959.60232520205</v>
      </c>
      <c r="H59" s="80">
        <f>SUM($G$9:G59)</f>
        <v>165232.6727924883</v>
      </c>
      <c r="I59" s="81">
        <f t="shared" si="11"/>
        <v>27492403.49525096</v>
      </c>
      <c r="J59" s="71">
        <f t="shared" si="3"/>
        <v>0</v>
      </c>
      <c r="K59" s="72">
        <f>IF(A59=$G$4,SUM($E$9:E59),0)</f>
        <v>0</v>
      </c>
      <c r="L59" s="87"/>
    </row>
    <row r="60" spans="1:12" s="73" customFormat="1" ht="15">
      <c r="A60" s="78">
        <f t="shared" si="8"/>
        <v>51</v>
      </c>
      <c r="B60" s="79">
        <f t="shared" si="7"/>
        <v>13959.60232520205</v>
      </c>
      <c r="C60" s="85">
        <v>1951</v>
      </c>
      <c r="D60" s="75">
        <v>0.0941</v>
      </c>
      <c r="E60" s="88">
        <v>0.127</v>
      </c>
      <c r="F60" s="74">
        <f t="shared" si="9"/>
        <v>1772.8694953006602</v>
      </c>
      <c r="G60" s="74">
        <f t="shared" si="10"/>
        <v>15732.47182050271</v>
      </c>
      <c r="H60" s="80">
        <f>SUM($G$9:G60)</f>
        <v>180965.14461299102</v>
      </c>
      <c r="I60" s="81">
        <f t="shared" si="11"/>
        <v>30110066.55157712</v>
      </c>
      <c r="J60" s="71">
        <f t="shared" si="3"/>
        <v>0</v>
      </c>
      <c r="K60" s="72">
        <f>IF(A60=$G$4,SUM($E$9:E60),0)</f>
        <v>0</v>
      </c>
      <c r="L60" s="87"/>
    </row>
    <row r="61" spans="1:11" s="73" customFormat="1" ht="15">
      <c r="A61" s="78">
        <f t="shared" si="8"/>
        <v>52</v>
      </c>
      <c r="B61" s="79">
        <f t="shared" si="7"/>
        <v>15732.47182050271</v>
      </c>
      <c r="C61" s="85">
        <v>1952</v>
      </c>
      <c r="D61" s="75">
        <v>-0.0159</v>
      </c>
      <c r="E61" s="88">
        <v>0.055</v>
      </c>
      <c r="F61" s="74">
        <f t="shared" si="9"/>
        <v>865.285950127649</v>
      </c>
      <c r="G61" s="74">
        <f t="shared" si="10"/>
        <v>16597.75777063036</v>
      </c>
      <c r="H61" s="80">
        <f>SUM($G$9:G61)</f>
        <v>197562.90238362137</v>
      </c>
      <c r="I61" s="81">
        <f t="shared" si="11"/>
        <v>32871701.076001227</v>
      </c>
      <c r="J61" s="71">
        <f t="shared" si="3"/>
        <v>0</v>
      </c>
      <c r="K61" s="72">
        <f>IF(A61=$G$4,SUM($E$9:E61),0)</f>
        <v>0</v>
      </c>
    </row>
    <row r="62" spans="1:11" s="73" customFormat="1" ht="15">
      <c r="A62" s="78">
        <f t="shared" si="8"/>
        <v>53</v>
      </c>
      <c r="B62" s="79">
        <f t="shared" si="7"/>
        <v>16597.75777063036</v>
      </c>
      <c r="C62" s="85">
        <v>1953</v>
      </c>
      <c r="D62" s="75">
        <v>0.0159</v>
      </c>
      <c r="E62" s="88">
        <v>0.099</v>
      </c>
      <c r="F62" s="74">
        <f t="shared" si="9"/>
        <v>1643.1780192924057</v>
      </c>
      <c r="G62" s="74">
        <f t="shared" si="10"/>
        <v>18240.935789922765</v>
      </c>
      <c r="H62" s="80">
        <f>SUM($G$9:G62)</f>
        <v>215803.83817354415</v>
      </c>
      <c r="I62" s="81">
        <f t="shared" si="11"/>
        <v>35906737.41834331</v>
      </c>
      <c r="J62" s="71">
        <f t="shared" si="3"/>
        <v>0</v>
      </c>
      <c r="K62" s="72">
        <f>IF(A62=$G$4,SUM($E$9:E62),0)</f>
        <v>0</v>
      </c>
    </row>
    <row r="63" spans="1:11" s="73" customFormat="1" ht="15">
      <c r="A63" s="78">
        <f t="shared" si="8"/>
        <v>54</v>
      </c>
      <c r="B63" s="79">
        <f t="shared" si="7"/>
        <v>18240.935789922765</v>
      </c>
      <c r="C63" s="85">
        <v>1954</v>
      </c>
      <c r="D63" s="75">
        <v>0.0121</v>
      </c>
      <c r="E63" s="75">
        <v>0.0172</v>
      </c>
      <c r="F63" s="74">
        <f t="shared" si="9"/>
        <v>313.74409558667156</v>
      </c>
      <c r="G63" s="74">
        <f t="shared" si="10"/>
        <v>18554.67988550944</v>
      </c>
      <c r="H63" s="80">
        <f>SUM($G$9:G63)</f>
        <v>234358.51805905357</v>
      </c>
      <c r="I63" s="81">
        <f t="shared" si="11"/>
        <v>38993976.38577369</v>
      </c>
      <c r="J63" s="71">
        <f t="shared" si="3"/>
        <v>0</v>
      </c>
      <c r="K63" s="72">
        <f>IF(A63=$G$4,SUM($E$9:E63),0)</f>
        <v>0</v>
      </c>
    </row>
    <row r="64" spans="1:11" s="73" customFormat="1" ht="15">
      <c r="A64" s="78">
        <f t="shared" si="8"/>
        <v>55</v>
      </c>
      <c r="B64" s="79">
        <f t="shared" si="7"/>
        <v>18554.67988550944</v>
      </c>
      <c r="C64" s="85">
        <v>1955</v>
      </c>
      <c r="D64" s="75">
        <v>0.0401</v>
      </c>
      <c r="E64" s="75">
        <v>0.0115</v>
      </c>
      <c r="F64" s="74">
        <f t="shared" si="9"/>
        <v>213.37881868335853</v>
      </c>
      <c r="G64" s="74">
        <f t="shared" si="10"/>
        <v>18768.058704192797</v>
      </c>
      <c r="H64" s="80">
        <f>SUM($G$9:G64)</f>
        <v>253126.57676324638</v>
      </c>
      <c r="I64" s="81">
        <f t="shared" si="11"/>
        <v>42116718.60132951</v>
      </c>
      <c r="J64" s="71">
        <f t="shared" si="3"/>
        <v>0</v>
      </c>
      <c r="K64" s="72">
        <f>IF(A64=$G$4,SUM($E$9:E64),0)</f>
        <v>0</v>
      </c>
    </row>
    <row r="65" spans="1:11" s="73" customFormat="1" ht="15">
      <c r="A65" s="78">
        <f t="shared" si="8"/>
        <v>56</v>
      </c>
      <c r="B65" s="79">
        <f t="shared" si="7"/>
        <v>18768.058704192797</v>
      </c>
      <c r="C65" s="85">
        <v>1956</v>
      </c>
      <c r="D65" s="75">
        <v>0.059</v>
      </c>
      <c r="E65" s="75">
        <v>0.0729</v>
      </c>
      <c r="F65" s="74">
        <f t="shared" si="9"/>
        <v>1368.1914795356552</v>
      </c>
      <c r="G65" s="74">
        <f t="shared" si="10"/>
        <v>20136.25018372845</v>
      </c>
      <c r="H65" s="80">
        <f>SUM($G$9:G65)</f>
        <v>273262.82694697485</v>
      </c>
      <c r="I65" s="81">
        <f t="shared" si="11"/>
        <v>45467108.72439936</v>
      </c>
      <c r="J65" s="71">
        <f t="shared" si="3"/>
        <v>0</v>
      </c>
      <c r="K65" s="72">
        <f>IF(A65=$G$4,SUM($E$9:E65),0)</f>
        <v>0</v>
      </c>
    </row>
    <row r="66" spans="1:11" s="73" customFormat="1" ht="15">
      <c r="A66" s="78">
        <f t="shared" si="8"/>
        <v>57</v>
      </c>
      <c r="B66" s="79">
        <f t="shared" si="7"/>
        <v>20136.25018372845</v>
      </c>
      <c r="C66" s="85">
        <v>1957</v>
      </c>
      <c r="D66" s="75">
        <v>0.1063</v>
      </c>
      <c r="E66" s="75">
        <v>0.1356</v>
      </c>
      <c r="F66" s="74">
        <f t="shared" si="9"/>
        <v>2730.475524913578</v>
      </c>
      <c r="G66" s="74">
        <f t="shared" si="10"/>
        <v>22866.72570864203</v>
      </c>
      <c r="H66" s="80">
        <f>SUM($G$9:G66)</f>
        <v>296129.5526556169</v>
      </c>
      <c r="I66" s="81">
        <f t="shared" si="11"/>
        <v>49271811.74815747</v>
      </c>
      <c r="J66" s="71">
        <f t="shared" si="3"/>
        <v>0</v>
      </c>
      <c r="K66" s="72">
        <f>IF(A66=$G$4,SUM($E$9:E66),0)</f>
        <v>0</v>
      </c>
    </row>
    <row r="67" spans="1:11" s="73" customFormat="1" ht="15">
      <c r="A67" s="78">
        <f t="shared" si="8"/>
        <v>58</v>
      </c>
      <c r="B67" s="79">
        <f t="shared" si="7"/>
        <v>22866.72570864203</v>
      </c>
      <c r="C67" s="85">
        <v>1958</v>
      </c>
      <c r="D67" s="75">
        <v>0.1356</v>
      </c>
      <c r="E67" s="75">
        <v>0.1063</v>
      </c>
      <c r="F67" s="74">
        <f t="shared" si="9"/>
        <v>2430.732942828648</v>
      </c>
      <c r="G67" s="74">
        <f t="shared" si="10"/>
        <v>25297.458651470675</v>
      </c>
      <c r="H67" s="80">
        <f>SUM($G$9:G67)</f>
        <v>321427.01130708755</v>
      </c>
      <c r="I67" s="81">
        <f t="shared" si="11"/>
        <v>53480954.70334107</v>
      </c>
      <c r="J67" s="71">
        <f t="shared" si="3"/>
        <v>0</v>
      </c>
      <c r="K67" s="72">
        <f>IF(A67=$G$4,SUM($E$9:E67),0)</f>
        <v>0</v>
      </c>
    </row>
    <row r="68" spans="1:11" s="73" customFormat="1" ht="15">
      <c r="A68" s="78">
        <f t="shared" si="8"/>
        <v>59</v>
      </c>
      <c r="B68" s="79">
        <f t="shared" si="7"/>
        <v>25297.458651470675</v>
      </c>
      <c r="C68" s="85">
        <v>1959</v>
      </c>
      <c r="D68" s="75">
        <v>0.0729</v>
      </c>
      <c r="E68" s="75">
        <v>0.059</v>
      </c>
      <c r="F68" s="74">
        <f t="shared" si="9"/>
        <v>1492.5500604367699</v>
      </c>
      <c r="G68" s="74">
        <f t="shared" si="10"/>
        <v>26790.008711907445</v>
      </c>
      <c r="H68" s="80">
        <f>SUM($G$9:G68)</f>
        <v>348217.020018995</v>
      </c>
      <c r="I68" s="81">
        <f t="shared" si="11"/>
        <v>57938437.092880495</v>
      </c>
      <c r="J68" s="71">
        <f t="shared" si="3"/>
        <v>0</v>
      </c>
      <c r="K68" s="72">
        <f>IF(A68=$G$4,SUM($E$9:E68),0)</f>
        <v>0</v>
      </c>
    </row>
    <row r="69" spans="1:11" s="73" customFormat="1" ht="15">
      <c r="A69" s="78">
        <f t="shared" si="8"/>
        <v>60</v>
      </c>
      <c r="B69" s="79">
        <f t="shared" si="7"/>
        <v>26790.008711907445</v>
      </c>
      <c r="C69" s="85">
        <v>1960</v>
      </c>
      <c r="D69" s="75">
        <v>0.0115</v>
      </c>
      <c r="E69" s="75">
        <v>0.0401</v>
      </c>
      <c r="F69" s="74">
        <f t="shared" si="9"/>
        <v>1074.2793493474885</v>
      </c>
      <c r="G69" s="74">
        <f t="shared" si="10"/>
        <v>27864.288061254934</v>
      </c>
      <c r="H69" s="80">
        <f>SUM($G$9:G69)</f>
        <v>376081.30808024993</v>
      </c>
      <c r="I69" s="81">
        <f t="shared" si="11"/>
        <v>62574664.52624046</v>
      </c>
      <c r="J69" s="71">
        <f t="shared" si="3"/>
        <v>0</v>
      </c>
      <c r="K69" s="72">
        <f>IF(A69=$G$4,SUM($E$9:E69),0)</f>
        <v>0</v>
      </c>
    </row>
    <row r="70" spans="1:11" s="73" customFormat="1" ht="15">
      <c r="A70" s="78">
        <f t="shared" si="8"/>
        <v>61</v>
      </c>
      <c r="B70" s="79">
        <f t="shared" si="7"/>
        <v>27864.288061254934</v>
      </c>
      <c r="C70" s="85">
        <v>1961</v>
      </c>
      <c r="D70" s="75">
        <v>0.0172</v>
      </c>
      <c r="E70" s="75">
        <v>0.0121</v>
      </c>
      <c r="F70" s="74">
        <f t="shared" si="9"/>
        <v>337.15788554118467</v>
      </c>
      <c r="G70" s="74">
        <f t="shared" si="10"/>
        <v>28201.44594679612</v>
      </c>
      <c r="H70" s="80">
        <f>SUM($G$9:G70)</f>
        <v>404282.75402704603</v>
      </c>
      <c r="I70" s="81">
        <f t="shared" si="11"/>
        <v>67266990.31154408</v>
      </c>
      <c r="J70" s="71">
        <f t="shared" si="3"/>
        <v>0</v>
      </c>
      <c r="K70" s="72">
        <f>IF(A70=$G$4,SUM($E$9:E70),0)</f>
        <v>0</v>
      </c>
    </row>
    <row r="71" spans="1:11" s="73" customFormat="1" ht="15">
      <c r="A71" s="78">
        <f t="shared" si="8"/>
        <v>62</v>
      </c>
      <c r="B71" s="79">
        <f t="shared" si="7"/>
        <v>28201.44594679612</v>
      </c>
      <c r="C71" s="85">
        <v>1962</v>
      </c>
      <c r="D71" s="88">
        <v>0.099</v>
      </c>
      <c r="E71" s="75">
        <v>0.0159</v>
      </c>
      <c r="F71" s="74">
        <f t="shared" si="9"/>
        <v>448.40299055405836</v>
      </c>
      <c r="G71" s="74">
        <f t="shared" si="10"/>
        <v>28649.84893735018</v>
      </c>
      <c r="H71" s="80">
        <f>SUM($G$9:G71)</f>
        <v>432932.60296439624</v>
      </c>
      <c r="I71" s="81">
        <f t="shared" si="11"/>
        <v>72033924.07683404</v>
      </c>
      <c r="J71" s="71">
        <f t="shared" si="3"/>
        <v>0</v>
      </c>
      <c r="K71" s="72">
        <f>IF(A71=$G$4,SUM($E$9:E71),0)</f>
        <v>0</v>
      </c>
    </row>
    <row r="72" spans="1:11" s="73" customFormat="1" ht="15">
      <c r="A72" s="78">
        <f t="shared" si="8"/>
        <v>63</v>
      </c>
      <c r="B72" s="79">
        <f t="shared" si="7"/>
        <v>28649.84893735018</v>
      </c>
      <c r="C72" s="85">
        <v>1963</v>
      </c>
      <c r="D72" s="88">
        <v>0.055</v>
      </c>
      <c r="E72" s="75">
        <v>-0.0159</v>
      </c>
      <c r="F72" s="74">
        <f t="shared" si="9"/>
        <v>-455.5325981038679</v>
      </c>
      <c r="G72" s="74">
        <f t="shared" si="10"/>
        <v>28194.31633924631</v>
      </c>
      <c r="H72" s="80">
        <f>SUM($G$9:G72)</f>
        <v>461126.9193036425</v>
      </c>
      <c r="I72" s="81">
        <f t="shared" si="11"/>
        <v>76725063.59525587</v>
      </c>
      <c r="J72" s="71">
        <f t="shared" si="3"/>
        <v>0</v>
      </c>
      <c r="K72" s="72">
        <f>IF(A72=$G$4,SUM($E$9:E72),0)</f>
        <v>0</v>
      </c>
    </row>
    <row r="73" spans="1:11" s="73" customFormat="1" ht="15">
      <c r="A73" s="78">
        <f t="shared" si="8"/>
        <v>64</v>
      </c>
      <c r="B73" s="79">
        <f t="shared" si="7"/>
        <v>28194.31633924631</v>
      </c>
      <c r="C73" s="85">
        <v>1964</v>
      </c>
      <c r="D73" s="88">
        <v>0.127</v>
      </c>
      <c r="E73" s="75">
        <v>0.0941</v>
      </c>
      <c r="F73" s="74">
        <f t="shared" si="9"/>
        <v>2653.085167523078</v>
      </c>
      <c r="G73" s="74">
        <f t="shared" si="10"/>
        <v>30847.401506769387</v>
      </c>
      <c r="H73" s="80">
        <f>SUM($G$9:G73)</f>
        <v>491974.32081041194</v>
      </c>
      <c r="I73" s="81">
        <f t="shared" si="11"/>
        <v>81857639.3423612</v>
      </c>
      <c r="J73" s="71">
        <f t="shared" si="3"/>
        <v>0</v>
      </c>
      <c r="K73" s="72">
        <f>IF(A73=$G$4,SUM($E$9:E73),0)</f>
        <v>0</v>
      </c>
    </row>
    <row r="74" spans="1:11" s="73" customFormat="1" ht="15">
      <c r="A74" s="78">
        <f t="shared" si="8"/>
        <v>65</v>
      </c>
      <c r="B74" s="79">
        <f t="shared" si="7"/>
        <v>30847.401506769387</v>
      </c>
      <c r="C74" s="85">
        <v>1965</v>
      </c>
      <c r="D74" s="86">
        <v>0.094</v>
      </c>
      <c r="E74" s="75">
        <v>0.1088</v>
      </c>
      <c r="F74" s="74">
        <f aca="true" t="shared" si="12" ref="F74:F105">B74*E74</f>
        <v>3356.197283936509</v>
      </c>
      <c r="G74" s="74">
        <f aca="true" t="shared" si="13" ref="G74:G105">IF(C74&lt;=$I$219,G73+F74,0)</f>
        <v>34203.598790705895</v>
      </c>
      <c r="H74" s="80">
        <f>SUM($G$9:G74)</f>
        <v>526177.9196011178</v>
      </c>
      <c r="I74" s="81">
        <f t="shared" si="11"/>
        <v>87548639.3307516</v>
      </c>
      <c r="J74" s="71">
        <f aca="true" t="shared" si="14" ref="J74:J116">IF(K74&gt;0%,K74/$G$4,0%)</f>
        <v>0</v>
      </c>
      <c r="K74" s="72">
        <f>IF(A74=$G$4,SUM($E$9:E74),0)</f>
        <v>0</v>
      </c>
    </row>
    <row r="75" spans="1:11" s="73" customFormat="1" ht="15">
      <c r="A75" s="78">
        <f t="shared" si="8"/>
        <v>66</v>
      </c>
      <c r="B75" s="79">
        <f t="shared" si="7"/>
        <v>34203.598790705895</v>
      </c>
      <c r="C75" s="85">
        <v>1966</v>
      </c>
      <c r="D75" s="86">
        <v>0.053</v>
      </c>
      <c r="E75" s="75">
        <v>0.0539</v>
      </c>
      <c r="F75" s="74">
        <f t="shared" si="12"/>
        <v>1843.5739748190479</v>
      </c>
      <c r="G75" s="74">
        <f t="shared" si="13"/>
        <v>36047.17276552494</v>
      </c>
      <c r="H75" s="80">
        <f>SUM($G$9:G75)</f>
        <v>562225.0923666428</v>
      </c>
      <c r="I75" s="81">
        <f t="shared" si="11"/>
        <v>93546384.21851623</v>
      </c>
      <c r="J75" s="71">
        <f t="shared" si="14"/>
        <v>0</v>
      </c>
      <c r="K75" s="72">
        <f>IF(A75=$G$4,SUM($E$9:E75),0)</f>
        <v>0</v>
      </c>
    </row>
    <row r="76" spans="1:11" s="73" customFormat="1" ht="15">
      <c r="A76" s="78">
        <f t="shared" si="8"/>
        <v>67</v>
      </c>
      <c r="B76" s="79">
        <f t="shared" si="7"/>
        <v>36047.17276552494</v>
      </c>
      <c r="C76" s="85">
        <v>1967</v>
      </c>
      <c r="D76" s="86">
        <v>0.066</v>
      </c>
      <c r="E76" s="75">
        <v>0.0672</v>
      </c>
      <c r="F76" s="74">
        <f t="shared" si="12"/>
        <v>2422.370009843276</v>
      </c>
      <c r="G76" s="74">
        <f t="shared" si="13"/>
        <v>38469.542775368216</v>
      </c>
      <c r="H76" s="80">
        <f>SUM($G$9:G76)</f>
        <v>600694.635142011</v>
      </c>
      <c r="I76" s="81">
        <f t="shared" si="11"/>
        <v>99947177.56273864</v>
      </c>
      <c r="J76" s="71">
        <f t="shared" si="14"/>
        <v>0</v>
      </c>
      <c r="K76" s="72">
        <f>IF(A76=$G$4,SUM($E$9:E76),0)</f>
        <v>0</v>
      </c>
    </row>
    <row r="77" spans="1:11" s="73" customFormat="1" ht="15">
      <c r="A77" s="78">
        <f t="shared" si="8"/>
        <v>68</v>
      </c>
      <c r="B77" s="79">
        <f t="shared" si="7"/>
        <v>38469.542775368216</v>
      </c>
      <c r="C77" s="85">
        <v>1968</v>
      </c>
      <c r="D77" s="86">
        <v>0.029</v>
      </c>
      <c r="E77" s="75">
        <v>0.1773</v>
      </c>
      <c r="F77" s="74">
        <f t="shared" si="12"/>
        <v>6820.649934072785</v>
      </c>
      <c r="G77" s="74">
        <f t="shared" si="13"/>
        <v>45290.192709441</v>
      </c>
      <c r="H77" s="80">
        <f>SUM($G$9:G77)</f>
        <v>645984.8278514519</v>
      </c>
      <c r="I77" s="81">
        <f t="shared" si="11"/>
        <v>107482831.56689169</v>
      </c>
      <c r="J77" s="71">
        <f t="shared" si="14"/>
        <v>0</v>
      </c>
      <c r="K77" s="72">
        <f>IF(A77=$G$4,SUM($E$9:E77),0)</f>
        <v>0</v>
      </c>
    </row>
    <row r="78" spans="1:11" s="73" customFormat="1" ht="15">
      <c r="A78" s="78">
        <f t="shared" si="8"/>
        <v>69</v>
      </c>
      <c r="B78" s="79">
        <f t="shared" si="7"/>
        <v>45290.192709441</v>
      </c>
      <c r="C78" s="85">
        <v>1969</v>
      </c>
      <c r="D78" s="86">
        <v>0.034</v>
      </c>
      <c r="E78" s="75">
        <v>0.312</v>
      </c>
      <c r="F78" s="74">
        <f t="shared" si="12"/>
        <v>14130.540125345591</v>
      </c>
      <c r="G78" s="74">
        <f t="shared" si="13"/>
        <v>59420.73283478659</v>
      </c>
      <c r="H78" s="80">
        <f>SUM($G$9:G78)</f>
        <v>705405.5606862386</v>
      </c>
      <c r="I78" s="81">
        <f t="shared" si="11"/>
        <v>117369609.62034048</v>
      </c>
      <c r="J78" s="71">
        <f t="shared" si="14"/>
        <v>0</v>
      </c>
      <c r="K78" s="72">
        <f>IF(A78=$G$4,SUM($E$9:E78),0)</f>
        <v>0</v>
      </c>
    </row>
    <row r="79" spans="1:11" s="73" customFormat="1" ht="15">
      <c r="A79" s="78">
        <f t="shared" si="8"/>
        <v>70</v>
      </c>
      <c r="B79" s="79">
        <f t="shared" si="7"/>
        <v>59420.73283478659</v>
      </c>
      <c r="C79" s="85">
        <v>1970</v>
      </c>
      <c r="D79" s="86">
        <v>0.068</v>
      </c>
      <c r="E79" s="75">
        <v>0.0718</v>
      </c>
      <c r="F79" s="74">
        <f t="shared" si="12"/>
        <v>4266.408617537678</v>
      </c>
      <c r="G79" s="74">
        <f t="shared" si="13"/>
        <v>63687.14145232427</v>
      </c>
      <c r="H79" s="80">
        <f>SUM($G$9:G79)</f>
        <v>769092.7021385628</v>
      </c>
      <c r="I79" s="81">
        <f t="shared" si="11"/>
        <v>127966258.33802691</v>
      </c>
      <c r="J79" s="71">
        <f t="shared" si="14"/>
        <v>0</v>
      </c>
      <c r="K79" s="72">
        <f>IF(A79=$G$4,SUM($E$9:E79),0)</f>
        <v>0</v>
      </c>
    </row>
    <row r="80" spans="1:11" s="73" customFormat="1" ht="15">
      <c r="A80" s="78">
        <f t="shared" si="8"/>
        <v>71</v>
      </c>
      <c r="B80" s="79">
        <f t="shared" si="7"/>
        <v>63687.14145232427</v>
      </c>
      <c r="C80" s="85">
        <v>1971</v>
      </c>
      <c r="D80" s="86">
        <v>0.096</v>
      </c>
      <c r="E80" s="75">
        <v>0.0419</v>
      </c>
      <c r="F80" s="74">
        <f t="shared" si="12"/>
        <v>2668.4912268523867</v>
      </c>
      <c r="G80" s="74">
        <f t="shared" si="13"/>
        <v>66355.63267917666</v>
      </c>
      <c r="H80" s="80">
        <f>SUM($G$9:G80)</f>
        <v>835448.3348177394</v>
      </c>
      <c r="I80" s="81">
        <f t="shared" si="11"/>
        <v>139006906.63698438</v>
      </c>
      <c r="J80" s="71">
        <f t="shared" si="14"/>
        <v>0</v>
      </c>
      <c r="K80" s="72">
        <f>IF(A80=$G$4,SUM($E$9:E80),0)</f>
        <v>0</v>
      </c>
    </row>
    <row r="81" spans="1:11" s="73" customFormat="1" ht="15">
      <c r="A81" s="78">
        <f aca="true" t="shared" si="15" ref="A81:A144">A80+1</f>
        <v>72</v>
      </c>
      <c r="B81" s="79">
        <f t="shared" si="7"/>
        <v>66355.63267917666</v>
      </c>
      <c r="C81" s="85">
        <v>1972</v>
      </c>
      <c r="D81" s="86">
        <v>0.073</v>
      </c>
      <c r="E81" s="75">
        <v>0.05</v>
      </c>
      <c r="F81" s="74">
        <f t="shared" si="12"/>
        <v>3317.7816339588335</v>
      </c>
      <c r="G81" s="74">
        <f t="shared" si="13"/>
        <v>69673.4143131355</v>
      </c>
      <c r="H81" s="80">
        <f>SUM($G$9:G81)</f>
        <v>905121.7491308749</v>
      </c>
      <c r="I81" s="81">
        <f t="shared" si="11"/>
        <v>150599587.35088974</v>
      </c>
      <c r="J81" s="71">
        <f t="shared" si="14"/>
        <v>0</v>
      </c>
      <c r="K81" s="72">
        <f>IF(A81=$G$4,SUM($E$9:E81),0)</f>
        <v>0</v>
      </c>
    </row>
    <row r="82" spans="1:11" s="73" customFormat="1" ht="15">
      <c r="A82" s="78">
        <f t="shared" si="15"/>
        <v>73</v>
      </c>
      <c r="B82" s="79">
        <f aca="true" t="shared" si="16" ref="B82:B124">G81</f>
        <v>69673.4143131355</v>
      </c>
      <c r="C82" s="85">
        <v>1973</v>
      </c>
      <c r="D82" s="86">
        <v>0.142</v>
      </c>
      <c r="E82" s="75">
        <v>0.0696</v>
      </c>
      <c r="F82" s="74">
        <f t="shared" si="12"/>
        <v>4849.26963619423</v>
      </c>
      <c r="G82" s="74">
        <f t="shared" si="13"/>
        <v>74522.68394932973</v>
      </c>
      <c r="H82" s="80">
        <f>SUM($G$9:G82)</f>
        <v>979644.4330802046</v>
      </c>
      <c r="I82" s="81">
        <f t="shared" si="11"/>
        <v>162999118.64248294</v>
      </c>
      <c r="J82" s="71">
        <f t="shared" si="14"/>
        <v>0</v>
      </c>
      <c r="K82" s="72">
        <f>IF(A82=$G$4,SUM($E$9:E82),0)</f>
        <v>0</v>
      </c>
    </row>
    <row r="83" spans="1:11" s="73" customFormat="1" ht="15">
      <c r="A83" s="78">
        <f t="shared" si="15"/>
        <v>74</v>
      </c>
      <c r="B83" s="79">
        <f t="shared" si="16"/>
        <v>74522.68394932973</v>
      </c>
      <c r="C83" s="85">
        <v>1974</v>
      </c>
      <c r="D83" s="86">
        <v>0.179</v>
      </c>
      <c r="E83" s="75">
        <v>0.2889</v>
      </c>
      <c r="F83" s="74">
        <f t="shared" si="12"/>
        <v>21529.60339296136</v>
      </c>
      <c r="G83" s="74">
        <f t="shared" si="13"/>
        <v>96052.28734229109</v>
      </c>
      <c r="H83" s="80">
        <f>SUM($G$9:G83)</f>
        <v>1075696.7204224956</v>
      </c>
      <c r="I83" s="81">
        <f t="shared" si="11"/>
        <v>178980874.52421734</v>
      </c>
      <c r="J83" s="71">
        <f t="shared" si="14"/>
        <v>0</v>
      </c>
      <c r="K83" s="72">
        <f>IF(A83=$G$4,SUM($E$9:E83),0)</f>
        <v>0</v>
      </c>
    </row>
    <row r="84" spans="1:11" s="73" customFormat="1" ht="15">
      <c r="A84" s="78">
        <f t="shared" si="15"/>
        <v>75</v>
      </c>
      <c r="B84" s="79">
        <f t="shared" si="16"/>
        <v>96052.28734229109</v>
      </c>
      <c r="C84" s="85">
        <v>1975</v>
      </c>
      <c r="D84" s="86">
        <v>0.141</v>
      </c>
      <c r="E84" s="75">
        <v>0.1589</v>
      </c>
      <c r="F84" s="74">
        <f t="shared" si="12"/>
        <v>15262.708458690056</v>
      </c>
      <c r="G84" s="74">
        <f t="shared" si="13"/>
        <v>111314.99580098115</v>
      </c>
      <c r="H84" s="80">
        <f>SUM($G$9:G84)</f>
        <v>1187011.7162234767</v>
      </c>
      <c r="I84" s="81">
        <f t="shared" si="11"/>
        <v>197502131.41555938</v>
      </c>
      <c r="J84" s="71">
        <f t="shared" si="14"/>
        <v>0</v>
      </c>
      <c r="K84" s="72">
        <f>IF(A84=$G$4,SUM($E$9:E84),0)</f>
        <v>0</v>
      </c>
    </row>
    <row r="85" spans="1:11" s="73" customFormat="1" ht="15">
      <c r="A85" s="78">
        <f t="shared" si="15"/>
        <v>76</v>
      </c>
      <c r="B85" s="79">
        <f t="shared" si="16"/>
        <v>111314.99580098115</v>
      </c>
      <c r="C85" s="85">
        <v>1976</v>
      </c>
      <c r="D85" s="86">
        <v>0.198</v>
      </c>
      <c r="E85" s="75">
        <v>0.1316</v>
      </c>
      <c r="F85" s="74">
        <f t="shared" si="12"/>
        <v>14649.053447409118</v>
      </c>
      <c r="G85" s="74">
        <f t="shared" si="13"/>
        <v>125964.04924839028</v>
      </c>
      <c r="H85" s="80">
        <f>SUM($G$9:G85)</f>
        <v>1312975.765471867</v>
      </c>
      <c r="I85" s="81">
        <f t="shared" si="11"/>
        <v>218460785.71380207</v>
      </c>
      <c r="J85" s="71">
        <f t="shared" si="14"/>
        <v>0</v>
      </c>
      <c r="K85" s="72">
        <f>IF(A85=$G$4,SUM($E$9:E85),0)</f>
        <v>0</v>
      </c>
    </row>
    <row r="86" spans="1:11" s="73" customFormat="1" ht="15">
      <c r="A86" s="78">
        <f t="shared" si="15"/>
        <v>77</v>
      </c>
      <c r="B86" s="79">
        <f t="shared" si="16"/>
        <v>125964.04924839028</v>
      </c>
      <c r="C86" s="85">
        <v>1977</v>
      </c>
      <c r="D86" s="86">
        <v>0.264</v>
      </c>
      <c r="E86" s="75">
        <v>0.1516</v>
      </c>
      <c r="F86" s="74">
        <f t="shared" si="12"/>
        <v>19096.149866055966</v>
      </c>
      <c r="G86" s="74">
        <f t="shared" si="13"/>
        <v>145060.19911444624</v>
      </c>
      <c r="H86" s="80">
        <f>SUM($G$9:G86)</f>
        <v>1458035.9645863133</v>
      </c>
      <c r="I86" s="81">
        <f t="shared" si="11"/>
        <v>242596772.00365832</v>
      </c>
      <c r="J86" s="71">
        <f t="shared" si="14"/>
        <v>0</v>
      </c>
      <c r="K86" s="72">
        <f>IF(A86=$G$4,SUM($E$9:E86),0)</f>
        <v>0</v>
      </c>
    </row>
    <row r="87" spans="1:11" s="73" customFormat="1" ht="15">
      <c r="A87" s="78">
        <f t="shared" si="15"/>
        <v>78</v>
      </c>
      <c r="B87" s="79">
        <f t="shared" si="16"/>
        <v>145060.19911444624</v>
      </c>
      <c r="C87" s="85">
        <v>1978</v>
      </c>
      <c r="D87" s="86">
        <v>0.165</v>
      </c>
      <c r="E87" s="75">
        <v>0.1787</v>
      </c>
      <c r="F87" s="74">
        <f t="shared" si="12"/>
        <v>25922.257581751543</v>
      </c>
      <c r="G87" s="74">
        <f t="shared" si="13"/>
        <v>170982.45669619777</v>
      </c>
      <c r="H87" s="80">
        <f>SUM($G$9:G87)</f>
        <v>1629018.4212825112</v>
      </c>
      <c r="I87" s="81">
        <f t="shared" si="11"/>
        <v>271045859.0435119</v>
      </c>
      <c r="J87" s="71">
        <f t="shared" si="14"/>
        <v>0</v>
      </c>
      <c r="K87" s="72">
        <f>IF(A87=$G$4,SUM($E$9:E87),0)</f>
        <v>0</v>
      </c>
    </row>
    <row r="88" spans="1:11" s="73" customFormat="1" ht="15">
      <c r="A88" s="78">
        <f t="shared" si="15"/>
        <v>79</v>
      </c>
      <c r="B88" s="79">
        <f t="shared" si="16"/>
        <v>170982.45669619777</v>
      </c>
      <c r="C88" s="85">
        <v>1979</v>
      </c>
      <c r="D88" s="86">
        <v>0.156</v>
      </c>
      <c r="E88" s="75">
        <v>0.05</v>
      </c>
      <c r="F88" s="74">
        <f t="shared" si="12"/>
        <v>8549.122834809888</v>
      </c>
      <c r="G88" s="74">
        <f t="shared" si="13"/>
        <v>179531.57953100765</v>
      </c>
      <c r="H88" s="80">
        <f>SUM($G$9:G88)</f>
        <v>1808550.000813519</v>
      </c>
      <c r="I88" s="81">
        <f t="shared" si="11"/>
        <v>300917400.43535817</v>
      </c>
      <c r="J88" s="71">
        <f t="shared" si="14"/>
        <v>0</v>
      </c>
      <c r="K88" s="72">
        <f>IF(A88=$G$4,SUM($E$9:E88),0)</f>
        <v>0</v>
      </c>
    </row>
    <row r="89" spans="1:11" s="73" customFormat="1" ht="15">
      <c r="A89" s="78">
        <f t="shared" si="15"/>
        <v>80</v>
      </c>
      <c r="B89" s="79">
        <f t="shared" si="16"/>
        <v>179531.57953100765</v>
      </c>
      <c r="C89" s="85">
        <v>1980</v>
      </c>
      <c r="D89" s="86">
        <v>0.152</v>
      </c>
      <c r="E89" s="75">
        <v>0.05</v>
      </c>
      <c r="F89" s="74">
        <f t="shared" si="12"/>
        <v>8976.578976550383</v>
      </c>
      <c r="G89" s="74">
        <f t="shared" si="13"/>
        <v>188508.15850755802</v>
      </c>
      <c r="H89" s="80">
        <f>SUM($G$9:G89)</f>
        <v>1997058.159321077</v>
      </c>
      <c r="I89" s="81">
        <f t="shared" si="11"/>
        <v>332282518.8967967</v>
      </c>
      <c r="J89" s="71">
        <f t="shared" si="14"/>
        <v>0</v>
      </c>
      <c r="K89" s="72">
        <f>IF(A89=$G$4,SUM($E$9:E89),0)</f>
        <v>0</v>
      </c>
    </row>
    <row r="90" spans="1:11" s="73" customFormat="1" ht="15">
      <c r="A90" s="78">
        <f t="shared" si="15"/>
        <v>81</v>
      </c>
      <c r="B90" s="79">
        <f t="shared" si="16"/>
        <v>188508.15850755802</v>
      </c>
      <c r="C90" s="85">
        <v>1981</v>
      </c>
      <c r="D90" s="86">
        <v>0.144</v>
      </c>
      <c r="E90" s="75">
        <v>0.0349</v>
      </c>
      <c r="F90" s="74">
        <f t="shared" si="12"/>
        <v>6578.934731913775</v>
      </c>
      <c r="G90" s="74">
        <f t="shared" si="13"/>
        <v>195087.0932394718</v>
      </c>
      <c r="H90" s="80">
        <f>SUM($G$9:G90)</f>
        <v>2192145.252560549</v>
      </c>
      <c r="I90" s="81">
        <f t="shared" si="11"/>
        <v>364742279.99253947</v>
      </c>
      <c r="J90" s="71">
        <f t="shared" si="14"/>
        <v>0</v>
      </c>
      <c r="K90" s="72">
        <f>IF(A90=$G$4,SUM($E$9:E90),0)</f>
        <v>0</v>
      </c>
    </row>
    <row r="91" spans="1:11" s="73" customFormat="1" ht="15">
      <c r="A91" s="78">
        <f t="shared" si="15"/>
        <v>82</v>
      </c>
      <c r="B91" s="79">
        <f t="shared" si="16"/>
        <v>195087.0932394718</v>
      </c>
      <c r="C91" s="85">
        <v>1982</v>
      </c>
      <c r="D91" s="86">
        <v>0.14</v>
      </c>
      <c r="E91" s="75">
        <v>0.05</v>
      </c>
      <c r="F91" s="74">
        <f t="shared" si="12"/>
        <v>9754.354661973592</v>
      </c>
      <c r="G91" s="74">
        <f t="shared" si="13"/>
        <v>204841.4479014454</v>
      </c>
      <c r="H91" s="80">
        <f>SUM($G$9:G91)</f>
        <v>2396986.7004619944</v>
      </c>
      <c r="I91" s="81">
        <f t="shared" si="11"/>
        <v>398825029.1430694</v>
      </c>
      <c r="J91" s="71">
        <f t="shared" si="14"/>
        <v>0</v>
      </c>
      <c r="K91" s="72">
        <f>IF(A91=$G$4,SUM($E$9:E91),0)</f>
        <v>0</v>
      </c>
    </row>
    <row r="92" spans="1:11" s="73" customFormat="1" ht="15">
      <c r="A92" s="78">
        <f t="shared" si="15"/>
        <v>83</v>
      </c>
      <c r="B92" s="79">
        <f t="shared" si="16"/>
        <v>204841.4479014454</v>
      </c>
      <c r="C92" s="85">
        <v>1983</v>
      </c>
      <c r="D92" s="86">
        <v>0.122</v>
      </c>
      <c r="E92" s="75">
        <v>0.05</v>
      </c>
      <c r="F92" s="74">
        <f t="shared" si="12"/>
        <v>10242.072395072271</v>
      </c>
      <c r="G92" s="74">
        <f t="shared" si="13"/>
        <v>215083.52029651767</v>
      </c>
      <c r="H92" s="80">
        <f>SUM($G$9:G92)</f>
        <v>2612070.220758512</v>
      </c>
      <c r="I92" s="81">
        <f t="shared" si="11"/>
        <v>434611915.7511258</v>
      </c>
      <c r="J92" s="71">
        <f t="shared" si="14"/>
        <v>0</v>
      </c>
      <c r="K92" s="72">
        <f>IF(A92=$G$4,SUM($E$9:E92),0)</f>
        <v>0</v>
      </c>
    </row>
    <row r="93" spans="1:11" s="73" customFormat="1" ht="15">
      <c r="A93" s="78">
        <f t="shared" si="15"/>
        <v>84</v>
      </c>
      <c r="B93" s="79">
        <f t="shared" si="16"/>
        <v>215083.52029651767</v>
      </c>
      <c r="C93" s="85">
        <v>1984</v>
      </c>
      <c r="D93" s="86">
        <v>0.09</v>
      </c>
      <c r="E93" s="75">
        <v>0.0862</v>
      </c>
      <c r="F93" s="74">
        <f t="shared" si="12"/>
        <v>18540.199449559823</v>
      </c>
      <c r="G93" s="74">
        <f t="shared" si="13"/>
        <v>233623.7197460775</v>
      </c>
      <c r="H93" s="80">
        <f>SUM($G$9:G93)</f>
        <v>2845693.9405045896</v>
      </c>
      <c r="I93" s="81">
        <f t="shared" si="11"/>
        <v>473483631.98479664</v>
      </c>
      <c r="J93" s="71">
        <f t="shared" si="14"/>
        <v>0</v>
      </c>
      <c r="K93" s="72">
        <f>IF(A93=$G$4,SUM($E$9:E93),0)</f>
        <v>0</v>
      </c>
    </row>
    <row r="94" spans="1:11" s="73" customFormat="1" ht="15">
      <c r="A94" s="78">
        <f t="shared" si="15"/>
        <v>85</v>
      </c>
      <c r="B94" s="79">
        <f t="shared" si="16"/>
        <v>233623.7197460775</v>
      </c>
      <c r="C94" s="85">
        <v>1985</v>
      </c>
      <c r="D94" s="86">
        <v>0.082</v>
      </c>
      <c r="E94" s="75">
        <v>0.05</v>
      </c>
      <c r="F94" s="74">
        <f t="shared" si="12"/>
        <v>11681.185987303876</v>
      </c>
      <c r="G94" s="74">
        <f t="shared" si="13"/>
        <v>245304.90573338137</v>
      </c>
      <c r="H94" s="80">
        <f>SUM($G$9:G94)</f>
        <v>3090998.846237971</v>
      </c>
      <c r="I94" s="81">
        <f t="shared" si="11"/>
        <v>514298934.030151</v>
      </c>
      <c r="J94" s="71">
        <f t="shared" si="14"/>
        <v>0</v>
      </c>
      <c r="K94" s="72">
        <f>IF(A94=$G$4,SUM($E$9:E94),0)</f>
        <v>0</v>
      </c>
    </row>
    <row r="95" spans="1:11" s="73" customFormat="1" ht="15">
      <c r="A95" s="78">
        <f t="shared" si="15"/>
        <v>86</v>
      </c>
      <c r="B95" s="79">
        <f t="shared" si="16"/>
        <v>245304.90573338137</v>
      </c>
      <c r="C95" s="85">
        <v>1986</v>
      </c>
      <c r="D95" s="86">
        <v>0.083</v>
      </c>
      <c r="E95" s="75">
        <v>0.0469</v>
      </c>
      <c r="F95" s="74">
        <f t="shared" si="12"/>
        <v>11504.800078895585</v>
      </c>
      <c r="G95" s="74">
        <f t="shared" si="13"/>
        <v>256809.70581227695</v>
      </c>
      <c r="H95" s="80">
        <f>SUM($G$9:G95)</f>
        <v>3347808.552050248</v>
      </c>
      <c r="I95" s="81">
        <f t="shared" si="11"/>
        <v>557028473.7414325</v>
      </c>
      <c r="J95" s="71">
        <f t="shared" si="14"/>
        <v>0</v>
      </c>
      <c r="K95" s="72">
        <f>IF(A95=$G$4,SUM($E$9:E95),0)</f>
        <v>0</v>
      </c>
    </row>
    <row r="96" spans="1:11" s="73" customFormat="1" ht="15">
      <c r="A96" s="78">
        <f t="shared" si="15"/>
        <v>87</v>
      </c>
      <c r="B96" s="79">
        <f t="shared" si="16"/>
        <v>256809.70581227695</v>
      </c>
      <c r="C96" s="85">
        <v>1987</v>
      </c>
      <c r="D96" s="86">
        <v>0.046</v>
      </c>
      <c r="E96" s="75">
        <v>0.05</v>
      </c>
      <c r="F96" s="74">
        <f t="shared" si="12"/>
        <v>12840.485290613848</v>
      </c>
      <c r="G96" s="74">
        <f t="shared" si="13"/>
        <v>269650.1911028908</v>
      </c>
      <c r="H96" s="80">
        <f>SUM($G$9:G96)</f>
        <v>3617458.7431531386</v>
      </c>
      <c r="I96" s="81">
        <f t="shared" si="11"/>
        <v>601894490.4382781</v>
      </c>
      <c r="J96" s="71">
        <f t="shared" si="14"/>
        <v>0</v>
      </c>
      <c r="K96" s="72">
        <f>IF(A96=$G$4,SUM($E$9:E96),0)</f>
        <v>0</v>
      </c>
    </row>
    <row r="97" spans="1:11" s="73" customFormat="1" ht="15">
      <c r="A97" s="78">
        <f t="shared" si="15"/>
        <v>88</v>
      </c>
      <c r="B97" s="79">
        <f t="shared" si="16"/>
        <v>269650.1911028908</v>
      </c>
      <c r="C97" s="85">
        <v>1988</v>
      </c>
      <c r="D97" s="86">
        <v>0.058</v>
      </c>
      <c r="E97" s="75">
        <v>0.0869</v>
      </c>
      <c r="F97" s="74">
        <f t="shared" si="12"/>
        <v>23432.601606841214</v>
      </c>
      <c r="G97" s="74">
        <f t="shared" si="13"/>
        <v>293082.792709732</v>
      </c>
      <c r="H97" s="80">
        <f>SUM($G$9:G97)</f>
        <v>3910541.5358628705</v>
      </c>
      <c r="I97" s="81">
        <f t="shared" si="11"/>
        <v>650659363.9860796</v>
      </c>
      <c r="J97" s="71">
        <f t="shared" si="14"/>
        <v>0</v>
      </c>
      <c r="K97" s="72">
        <f>IF(A97=$G$4,SUM($E$9:E97),0)</f>
        <v>0</v>
      </c>
    </row>
    <row r="98" spans="1:11" s="73" customFormat="1" ht="15">
      <c r="A98" s="78">
        <f t="shared" si="15"/>
        <v>89</v>
      </c>
      <c r="B98" s="79">
        <f t="shared" si="16"/>
        <v>293082.792709732</v>
      </c>
      <c r="C98" s="85">
        <v>1989</v>
      </c>
      <c r="D98" s="86">
        <v>0.069</v>
      </c>
      <c r="E98" s="75">
        <v>0.05</v>
      </c>
      <c r="F98" s="74">
        <f t="shared" si="12"/>
        <v>14654.139635486601</v>
      </c>
      <c r="G98" s="74">
        <f t="shared" si="13"/>
        <v>307736.9323452186</v>
      </c>
      <c r="H98" s="80">
        <f>SUM($G$9:G98)</f>
        <v>4218278.4682080895</v>
      </c>
      <c r="I98" s="81">
        <f t="shared" si="11"/>
        <v>701862481.2112712</v>
      </c>
      <c r="J98" s="71">
        <f t="shared" si="14"/>
        <v>0</v>
      </c>
      <c r="K98" s="72">
        <f>IF(A98=$G$4,SUM($E$9:E98),0)</f>
        <v>0</v>
      </c>
    </row>
    <row r="99" spans="1:11" s="73" customFormat="1" ht="15">
      <c r="A99" s="78">
        <f t="shared" si="15"/>
        <v>90</v>
      </c>
      <c r="B99" s="79">
        <f t="shared" si="16"/>
        <v>307736.9323452186</v>
      </c>
      <c r="C99" s="85">
        <v>1990</v>
      </c>
      <c r="D99" s="86">
        <v>0.065</v>
      </c>
      <c r="E99" s="75">
        <v>0.0314</v>
      </c>
      <c r="F99" s="74">
        <f t="shared" si="12"/>
        <v>9662.939675639864</v>
      </c>
      <c r="G99" s="74">
        <f t="shared" si="13"/>
        <v>317399.87202085846</v>
      </c>
      <c r="H99" s="80">
        <f>SUM($G$9:G99)</f>
        <v>4535678.340228948</v>
      </c>
      <c r="I99" s="81">
        <f t="shared" si="11"/>
        <v>754673376.3173337</v>
      </c>
      <c r="J99" s="71">
        <f t="shared" si="14"/>
        <v>0</v>
      </c>
      <c r="K99" s="72">
        <f>IF(A99=$G$4,SUM($E$9:E99),0)</f>
        <v>0</v>
      </c>
    </row>
    <row r="100" spans="1:11" s="73" customFormat="1" ht="15">
      <c r="A100" s="78">
        <f t="shared" si="15"/>
        <v>91</v>
      </c>
      <c r="B100" s="79">
        <f t="shared" si="16"/>
        <v>317399.87202085846</v>
      </c>
      <c r="C100" s="85">
        <v>1991</v>
      </c>
      <c r="D100" s="86">
        <v>0.055</v>
      </c>
      <c r="E100" s="75">
        <v>0.1164</v>
      </c>
      <c r="F100" s="74">
        <f t="shared" si="12"/>
        <v>36945.345103227926</v>
      </c>
      <c r="G100" s="74">
        <f t="shared" si="13"/>
        <v>354345.2171240864</v>
      </c>
      <c r="H100" s="80">
        <f>SUM($G$9:G100)</f>
        <v>4890023.557353035</v>
      </c>
      <c r="I100" s="81">
        <f t="shared" si="11"/>
        <v>813631459.613742</v>
      </c>
      <c r="J100" s="71">
        <f t="shared" si="14"/>
        <v>0</v>
      </c>
      <c r="K100" s="72">
        <f>IF(A100=$G$4,SUM($E$9:E100),0)</f>
        <v>0</v>
      </c>
    </row>
    <row r="101" spans="1:11" s="73" customFormat="1" ht="15">
      <c r="A101" s="78">
        <f t="shared" si="15"/>
        <v>92</v>
      </c>
      <c r="B101" s="79">
        <f t="shared" si="16"/>
        <v>354345.2171240864</v>
      </c>
      <c r="C101" s="85">
        <v>1992</v>
      </c>
      <c r="D101" s="86">
        <v>0.053</v>
      </c>
      <c r="E101" s="75">
        <v>0.05</v>
      </c>
      <c r="F101" s="74">
        <f t="shared" si="12"/>
        <v>17717.26085620432</v>
      </c>
      <c r="G101" s="74">
        <f t="shared" si="13"/>
        <v>372062.4779802907</v>
      </c>
      <c r="H101" s="80">
        <f>SUM($G$9:G101)</f>
        <v>5262086.035333325</v>
      </c>
      <c r="I101" s="81">
        <f t="shared" si="11"/>
        <v>875537447.0749706</v>
      </c>
      <c r="J101" s="71">
        <f t="shared" si="14"/>
        <v>0</v>
      </c>
      <c r="K101" s="72">
        <f>IF(A101=$G$4,SUM($E$9:E101),0)</f>
        <v>0</v>
      </c>
    </row>
    <row r="102" spans="1:11" s="73" customFormat="1" ht="15">
      <c r="A102" s="78">
        <f t="shared" si="15"/>
        <v>93</v>
      </c>
      <c r="B102" s="79">
        <f t="shared" si="16"/>
        <v>372062.4779802907</v>
      </c>
      <c r="C102" s="85">
        <v>1993</v>
      </c>
      <c r="D102" s="86">
        <v>0.049</v>
      </c>
      <c r="E102" s="75">
        <v>0.05</v>
      </c>
      <c r="F102" s="74">
        <f t="shared" si="12"/>
        <v>18603.123899014536</v>
      </c>
      <c r="G102" s="74">
        <f t="shared" si="13"/>
        <v>390665.60187930526</v>
      </c>
      <c r="H102" s="80">
        <f>SUM($G$9:G102)</f>
        <v>5652751.63721263</v>
      </c>
      <c r="I102" s="81">
        <f t="shared" si="11"/>
        <v>940538733.9092607</v>
      </c>
      <c r="J102" s="71">
        <f t="shared" si="14"/>
        <v>0</v>
      </c>
      <c r="K102" s="72">
        <f>IF(A102=$G$4,SUM($E$9:E102),0)</f>
        <v>0</v>
      </c>
    </row>
    <row r="103" spans="1:11" s="73" customFormat="1" ht="15">
      <c r="A103" s="78">
        <f t="shared" si="15"/>
        <v>94</v>
      </c>
      <c r="B103" s="79">
        <f t="shared" si="16"/>
        <v>390665.60187930526</v>
      </c>
      <c r="C103" s="85">
        <v>1994</v>
      </c>
      <c r="D103" s="86">
        <v>0.043</v>
      </c>
      <c r="E103" s="75">
        <v>0.05</v>
      </c>
      <c r="F103" s="74">
        <f t="shared" si="12"/>
        <v>19533.280093965262</v>
      </c>
      <c r="G103" s="74">
        <f t="shared" si="13"/>
        <v>410198.8819732705</v>
      </c>
      <c r="H103" s="80">
        <f>SUM($G$9:G103)</f>
        <v>6062950.519185901</v>
      </c>
      <c r="I103" s="81">
        <f t="shared" si="11"/>
        <v>1008790085.0852653</v>
      </c>
      <c r="J103" s="71">
        <f t="shared" si="14"/>
        <v>0</v>
      </c>
      <c r="K103" s="72">
        <f>IF(A103=$G$4,SUM($E$9:E103),0)</f>
        <v>0</v>
      </c>
    </row>
    <row r="104" spans="1:11" s="73" customFormat="1" ht="15">
      <c r="A104" s="78">
        <f t="shared" si="15"/>
        <v>95</v>
      </c>
      <c r="B104" s="79">
        <f t="shared" si="16"/>
        <v>410198.8819732705</v>
      </c>
      <c r="C104" s="85">
        <v>1995</v>
      </c>
      <c r="D104" s="86">
        <v>0.043</v>
      </c>
      <c r="E104" s="75">
        <v>0.1329</v>
      </c>
      <c r="F104" s="74">
        <f t="shared" si="12"/>
        <v>54515.43141424764</v>
      </c>
      <c r="G104" s="74">
        <f t="shared" si="13"/>
        <v>464714.31338751817</v>
      </c>
      <c r="H104" s="80">
        <f>SUM($G$9:G104)</f>
        <v>6527664.8325734185</v>
      </c>
      <c r="I104" s="81">
        <f t="shared" si="11"/>
        <v>1086112040.8325608</v>
      </c>
      <c r="J104" s="71">
        <f t="shared" si="14"/>
        <v>0</v>
      </c>
      <c r="K104" s="72">
        <f>IF(A104=$G$4,SUM($E$9:E104),0)</f>
        <v>0</v>
      </c>
    </row>
    <row r="105" spans="1:11" s="73" customFormat="1" ht="15">
      <c r="A105" s="78">
        <f t="shared" si="15"/>
        <v>96</v>
      </c>
      <c r="B105" s="79">
        <f t="shared" si="16"/>
        <v>464714.31338751817</v>
      </c>
      <c r="C105" s="85">
        <v>1996</v>
      </c>
      <c r="D105" s="86">
        <v>0.032</v>
      </c>
      <c r="E105" s="75">
        <v>0.1379</v>
      </c>
      <c r="F105" s="74">
        <f t="shared" si="12"/>
        <v>64084.103816138755</v>
      </c>
      <c r="G105" s="74">
        <f t="shared" si="13"/>
        <v>528798.4172036569</v>
      </c>
      <c r="H105" s="80">
        <f>SUM($G$9:G105)</f>
        <v>7056463.249777075</v>
      </c>
      <c r="I105" s="81">
        <f t="shared" si="11"/>
        <v>1174096694.2774084</v>
      </c>
      <c r="J105" s="71">
        <f t="shared" si="14"/>
        <v>0</v>
      </c>
      <c r="K105" s="72">
        <f>IF(A105=$G$4,SUM($E$9:E105),0)</f>
        <v>0</v>
      </c>
    </row>
    <row r="106" spans="1:11" s="73" customFormat="1" ht="15">
      <c r="A106" s="78">
        <f t="shared" si="15"/>
        <v>97</v>
      </c>
      <c r="B106" s="79">
        <f t="shared" si="16"/>
        <v>528798.4172036569</v>
      </c>
      <c r="C106" s="85">
        <v>1997</v>
      </c>
      <c r="D106" s="86">
        <v>0.02</v>
      </c>
      <c r="E106" s="75">
        <v>0.05</v>
      </c>
      <c r="F106" s="74">
        <f aca="true" t="shared" si="17" ref="F106:F124">B106*E106</f>
        <v>26439.920860182843</v>
      </c>
      <c r="G106" s="74">
        <f aca="true" t="shared" si="18" ref="G106:G137">IF(C106&lt;=$I$219,G105+F106,0)</f>
        <v>555238.3380638397</v>
      </c>
      <c r="H106" s="80">
        <f>SUM($G$9:G106)</f>
        <v>7611701.587840915</v>
      </c>
      <c r="I106" s="81">
        <f t="shared" si="11"/>
        <v>1266480580.3944983</v>
      </c>
      <c r="J106" s="71">
        <f t="shared" si="14"/>
        <v>0</v>
      </c>
      <c r="K106" s="72">
        <f>IF(A106=$G$4,SUM($E$9:E106),0)</f>
        <v>0</v>
      </c>
    </row>
    <row r="107" spans="1:11" s="73" customFormat="1" ht="15">
      <c r="A107" s="78">
        <f t="shared" si="15"/>
        <v>98</v>
      </c>
      <c r="B107" s="79">
        <f t="shared" si="16"/>
        <v>555238.3380638397</v>
      </c>
      <c r="C107" s="85">
        <v>1998</v>
      </c>
      <c r="D107" s="86">
        <v>0.014</v>
      </c>
      <c r="E107" s="75">
        <v>0.05</v>
      </c>
      <c r="F107" s="74">
        <f t="shared" si="17"/>
        <v>27761.91690319199</v>
      </c>
      <c r="G107" s="74">
        <f t="shared" si="18"/>
        <v>583000.2549670317</v>
      </c>
      <c r="H107" s="80">
        <f>SUM($G$9:G107)</f>
        <v>8194701.842807947</v>
      </c>
      <c r="I107" s="81">
        <f t="shared" si="11"/>
        <v>1363483660.817443</v>
      </c>
      <c r="J107" s="71">
        <f t="shared" si="14"/>
        <v>0</v>
      </c>
      <c r="K107" s="72">
        <f>IF(A107=$G$4,SUM($E$9:E107),0)</f>
        <v>0</v>
      </c>
    </row>
    <row r="108" spans="1:11" s="73" customFormat="1" ht="15">
      <c r="A108" s="78">
        <f t="shared" si="15"/>
        <v>99</v>
      </c>
      <c r="B108" s="79">
        <f t="shared" si="16"/>
        <v>583000.2549670317</v>
      </c>
      <c r="C108" s="85">
        <v>1999</v>
      </c>
      <c r="D108" s="86">
        <v>0.029</v>
      </c>
      <c r="E108" s="75">
        <v>0.05</v>
      </c>
      <c r="F108" s="74">
        <f t="shared" si="17"/>
        <v>29150.012748351583</v>
      </c>
      <c r="G108" s="74">
        <f t="shared" si="18"/>
        <v>612150.2677153832</v>
      </c>
      <c r="H108" s="80">
        <f>SUM($G$9:G108)</f>
        <v>8806852.11052333</v>
      </c>
      <c r="I108" s="81">
        <f t="shared" si="11"/>
        <v>1465336895.2615347</v>
      </c>
      <c r="J108" s="71">
        <f t="shared" si="14"/>
        <v>0</v>
      </c>
      <c r="K108" s="72">
        <f>IF(A108=$G$4,SUM($E$9:E108),0)</f>
        <v>0</v>
      </c>
    </row>
    <row r="109" spans="1:11" s="73" customFormat="1" ht="15">
      <c r="A109" s="78">
        <f t="shared" si="15"/>
        <v>100</v>
      </c>
      <c r="B109" s="79">
        <f t="shared" si="16"/>
        <v>612150.2677153832</v>
      </c>
      <c r="C109" s="85">
        <v>2000</v>
      </c>
      <c r="D109" s="86">
        <v>0.04</v>
      </c>
      <c r="E109" s="75">
        <v>0.05</v>
      </c>
      <c r="F109" s="74">
        <f t="shared" si="17"/>
        <v>30607.51338576916</v>
      </c>
      <c r="G109" s="74">
        <f t="shared" si="18"/>
        <v>642757.7811011524</v>
      </c>
      <c r="H109" s="80">
        <f>SUM($G$9:G109)</f>
        <v>9449609.891624482</v>
      </c>
      <c r="I109" s="81">
        <f t="shared" si="11"/>
        <v>1572282791.4278312</v>
      </c>
      <c r="J109" s="71">
        <f t="shared" si="14"/>
        <v>0</v>
      </c>
      <c r="K109" s="72">
        <f>IF(A109=$G$4,SUM($E$9:E109),0)</f>
        <v>0</v>
      </c>
    </row>
    <row r="110" spans="1:11" s="73" customFormat="1" ht="15">
      <c r="A110" s="78">
        <f t="shared" si="15"/>
        <v>101</v>
      </c>
      <c r="B110" s="79">
        <f t="shared" si="16"/>
        <v>642757.7811011524</v>
      </c>
      <c r="C110" s="85">
        <v>2001</v>
      </c>
      <c r="D110" s="86">
        <v>0.027</v>
      </c>
      <c r="E110" s="75">
        <v>0.05</v>
      </c>
      <c r="F110" s="74">
        <f t="shared" si="17"/>
        <v>32137.88905505762</v>
      </c>
      <c r="G110" s="74">
        <f t="shared" si="18"/>
        <v>674895.6701562101</v>
      </c>
      <c r="H110" s="80">
        <f>SUM($G$9:G110)</f>
        <v>10124505.561780693</v>
      </c>
      <c r="I110" s="81">
        <f t="shared" si="11"/>
        <v>1684575982.4024425</v>
      </c>
      <c r="J110" s="71">
        <f t="shared" si="14"/>
        <v>0</v>
      </c>
      <c r="K110" s="72">
        <f>IF(A110=$G$4,SUM($E$9:E110),0)</f>
        <v>0</v>
      </c>
    </row>
    <row r="111" spans="1:11" s="73" customFormat="1" ht="15">
      <c r="A111" s="78">
        <f t="shared" si="15"/>
        <v>102</v>
      </c>
      <c r="B111" s="79">
        <f t="shared" si="16"/>
        <v>674895.6701562101</v>
      </c>
      <c r="C111" s="85">
        <v>2002</v>
      </c>
      <c r="D111" s="86">
        <v>0.04</v>
      </c>
      <c r="E111" s="75">
        <v>0.02</v>
      </c>
      <c r="F111" s="74">
        <f t="shared" si="17"/>
        <v>13497.913403124201</v>
      </c>
      <c r="G111" s="74">
        <f t="shared" si="18"/>
        <v>688393.5835593343</v>
      </c>
      <c r="H111" s="80">
        <f>SUM($G$9:G111)</f>
        <v>10812899.145340027</v>
      </c>
      <c r="I111" s="81">
        <f t="shared" si="11"/>
        <v>1799115037.1965458</v>
      </c>
      <c r="J111" s="71">
        <f t="shared" si="14"/>
        <v>0</v>
      </c>
      <c r="K111" s="72">
        <f>IF(A111=$G$4,SUM($E$9:E111),0)</f>
        <v>0</v>
      </c>
    </row>
    <row r="112" spans="1:11" s="73" customFormat="1" ht="15">
      <c r="A112" s="78">
        <f t="shared" si="15"/>
        <v>103</v>
      </c>
      <c r="B112" s="79">
        <f t="shared" si="16"/>
        <v>688393.5835593343</v>
      </c>
      <c r="C112" s="85">
        <v>2003</v>
      </c>
      <c r="D112" s="86">
        <v>0.026</v>
      </c>
      <c r="E112" s="75">
        <v>0.02</v>
      </c>
      <c r="F112" s="74">
        <f t="shared" si="17"/>
        <v>13767.871671186685</v>
      </c>
      <c r="G112" s="74">
        <f t="shared" si="18"/>
        <v>702161.4552305209</v>
      </c>
      <c r="H112" s="80">
        <f>SUM($G$9:G112)</f>
        <v>11515060.600570548</v>
      </c>
      <c r="I112" s="81">
        <f t="shared" si="11"/>
        <v>1915944873.0865312</v>
      </c>
      <c r="J112" s="71">
        <f t="shared" si="14"/>
        <v>0</v>
      </c>
      <c r="K112" s="72">
        <f>IF(A112=$G$4,SUM($E$9:E112),0)</f>
        <v>0</v>
      </c>
    </row>
    <row r="113" spans="1:11" s="73" customFormat="1" ht="15">
      <c r="A113" s="78">
        <f t="shared" si="15"/>
        <v>104</v>
      </c>
      <c r="B113" s="79">
        <f t="shared" si="16"/>
        <v>702161.4552305209</v>
      </c>
      <c r="C113" s="85">
        <v>2004</v>
      </c>
      <c r="D113" s="86">
        <v>0.032</v>
      </c>
      <c r="E113" s="75">
        <v>0.05</v>
      </c>
      <c r="F113" s="74">
        <f t="shared" si="17"/>
        <v>35108.07276152605</v>
      </c>
      <c r="G113" s="74">
        <f t="shared" si="18"/>
        <v>737269.527992047</v>
      </c>
      <c r="H113" s="80">
        <f>SUM($G$9:G113)</f>
        <v>12252330.128562596</v>
      </c>
      <c r="I113" s="81">
        <f aca="true" t="shared" si="19" ref="I113:I125">H113*166.386</f>
        <v>2038616200.771016</v>
      </c>
      <c r="J113" s="71">
        <f t="shared" si="14"/>
        <v>0</v>
      </c>
      <c r="K113" s="72">
        <f>IF(A113=$G$4,SUM($E$9:E113),0)</f>
        <v>0</v>
      </c>
    </row>
    <row r="114" spans="1:11" s="73" customFormat="1" ht="15">
      <c r="A114" s="78">
        <f t="shared" si="15"/>
        <v>105</v>
      </c>
      <c r="B114" s="79">
        <f t="shared" si="16"/>
        <v>737269.527992047</v>
      </c>
      <c r="C114" s="85">
        <v>2005</v>
      </c>
      <c r="D114" s="86">
        <v>0.037</v>
      </c>
      <c r="E114" s="75">
        <v>0.05</v>
      </c>
      <c r="F114" s="74">
        <f t="shared" si="17"/>
        <v>36863.476399602354</v>
      </c>
      <c r="G114" s="74">
        <f t="shared" si="18"/>
        <v>774133.0043916494</v>
      </c>
      <c r="H114" s="80">
        <f>SUM($G$9:G114)</f>
        <v>13026463.132954245</v>
      </c>
      <c r="I114" s="81">
        <f t="shared" si="19"/>
        <v>2167421094.839725</v>
      </c>
      <c r="J114" s="71">
        <f t="shared" si="14"/>
        <v>0</v>
      </c>
      <c r="K114" s="72">
        <f>IF(A114=$G$4,SUM($E$9:E114),0)</f>
        <v>0</v>
      </c>
    </row>
    <row r="115" spans="1:11" s="73" customFormat="1" ht="15">
      <c r="A115" s="78">
        <f t="shared" si="15"/>
        <v>106</v>
      </c>
      <c r="B115" s="79">
        <f t="shared" si="16"/>
        <v>774133.0043916494</v>
      </c>
      <c r="C115" s="85">
        <v>2006</v>
      </c>
      <c r="D115" s="86">
        <v>0.027</v>
      </c>
      <c r="E115" s="75">
        <v>0.05</v>
      </c>
      <c r="F115" s="74">
        <f t="shared" si="17"/>
        <v>38706.65021958247</v>
      </c>
      <c r="G115" s="74">
        <f t="shared" si="18"/>
        <v>812839.6546112319</v>
      </c>
      <c r="H115" s="80">
        <f>SUM($G$9:G115)</f>
        <v>13839302.787565477</v>
      </c>
      <c r="I115" s="81">
        <f t="shared" si="19"/>
        <v>2302666233.6118693</v>
      </c>
      <c r="J115" s="71">
        <f t="shared" si="14"/>
        <v>0</v>
      </c>
      <c r="K115" s="72">
        <f>IF(A115=$G$4,SUM($E$9:E115),0)</f>
        <v>0</v>
      </c>
    </row>
    <row r="116" spans="1:11" s="73" customFormat="1" ht="15">
      <c r="A116" s="78">
        <f t="shared" si="15"/>
        <v>107</v>
      </c>
      <c r="B116" s="79">
        <f t="shared" si="16"/>
        <v>812839.6546112319</v>
      </c>
      <c r="C116" s="85">
        <v>2007</v>
      </c>
      <c r="D116" s="86">
        <v>0.042</v>
      </c>
      <c r="E116" s="75">
        <v>0.05</v>
      </c>
      <c r="F116" s="74">
        <f t="shared" si="17"/>
        <v>40641.9827305616</v>
      </c>
      <c r="G116" s="74">
        <f t="shared" si="18"/>
        <v>853481.6373417935</v>
      </c>
      <c r="H116" s="80">
        <f>SUM($G$9:G116)</f>
        <v>14692784.42490727</v>
      </c>
      <c r="I116" s="81">
        <f t="shared" si="19"/>
        <v>2444673629.322621</v>
      </c>
      <c r="J116" s="71">
        <f t="shared" si="14"/>
        <v>0</v>
      </c>
      <c r="K116" s="72">
        <f>IF(A116=$G$4,SUM($E$9:E116),0)</f>
        <v>0</v>
      </c>
    </row>
    <row r="117" spans="1:11" s="73" customFormat="1" ht="15">
      <c r="A117" s="78">
        <f t="shared" si="15"/>
        <v>108</v>
      </c>
      <c r="B117" s="79">
        <f t="shared" si="16"/>
        <v>853481.6373417935</v>
      </c>
      <c r="C117" s="85">
        <v>2008</v>
      </c>
      <c r="D117" s="86">
        <v>0.014</v>
      </c>
      <c r="E117" s="75">
        <v>0.02</v>
      </c>
      <c r="F117" s="74">
        <f t="shared" si="17"/>
        <v>17069.632746835872</v>
      </c>
      <c r="G117" s="74">
        <f t="shared" si="18"/>
        <v>870551.2700886293</v>
      </c>
      <c r="H117" s="80">
        <f>SUM($G$9:G117)</f>
        <v>15563335.6949959</v>
      </c>
      <c r="I117" s="81">
        <f t="shared" si="19"/>
        <v>2589521172.947588</v>
      </c>
      <c r="J117" s="71">
        <f>IF(K117&gt;0%,K117/$G$4,0%)</f>
        <v>0</v>
      </c>
      <c r="K117" s="72">
        <f>IF(A117=$G$4,SUM($E$9:E117),0)</f>
        <v>0</v>
      </c>
    </row>
    <row r="118" spans="1:11" s="73" customFormat="1" ht="15">
      <c r="A118" s="78">
        <f t="shared" si="15"/>
        <v>109</v>
      </c>
      <c r="B118" s="79">
        <f t="shared" si="16"/>
        <v>870551.2700886293</v>
      </c>
      <c r="C118" s="85">
        <v>2009</v>
      </c>
      <c r="D118" s="86">
        <v>0.008</v>
      </c>
      <c r="E118" s="75">
        <v>0.02</v>
      </c>
      <c r="F118" s="74">
        <f t="shared" si="17"/>
        <v>17411.025401772586</v>
      </c>
      <c r="G118" s="74">
        <f t="shared" si="18"/>
        <v>887962.2954904019</v>
      </c>
      <c r="H118" s="80">
        <f>SUM($G$9:G118)</f>
        <v>16451297.990486303</v>
      </c>
      <c r="I118" s="81">
        <f t="shared" si="19"/>
        <v>2737265667.445054</v>
      </c>
      <c r="J118" s="71">
        <f aca="true" t="shared" si="20" ref="J118:J124">IF(K118&gt;0%,K118/$G$4,0%)</f>
        <v>0</v>
      </c>
      <c r="K118" s="72">
        <f>IF(A118=$G$4,SUM($E$9:E118),0)</f>
        <v>0</v>
      </c>
    </row>
    <row r="119" spans="1:11" s="73" customFormat="1" ht="15">
      <c r="A119" s="78">
        <f t="shared" si="15"/>
        <v>110</v>
      </c>
      <c r="B119" s="79">
        <f t="shared" si="16"/>
        <v>887962.2954904019</v>
      </c>
      <c r="C119" s="85">
        <v>2010</v>
      </c>
      <c r="D119" s="86">
        <v>0.03</v>
      </c>
      <c r="E119" s="75">
        <v>0.02</v>
      </c>
      <c r="F119" s="74">
        <f t="shared" si="17"/>
        <v>17759.24590980804</v>
      </c>
      <c r="G119" s="74">
        <f t="shared" si="18"/>
        <v>905721.54140021</v>
      </c>
      <c r="H119" s="80">
        <f>SUM($G$9:G119)</f>
        <v>17357019.531886514</v>
      </c>
      <c r="I119" s="81">
        <f t="shared" si="19"/>
        <v>2887965051.8324695</v>
      </c>
      <c r="J119" s="71">
        <f t="shared" si="20"/>
        <v>0</v>
      </c>
      <c r="K119" s="72">
        <f>IF(A119=$G$4,SUM($E$9:E119),0)</f>
        <v>0</v>
      </c>
    </row>
    <row r="120" spans="1:11" s="73" customFormat="1" ht="15">
      <c r="A120" s="78">
        <f t="shared" si="15"/>
        <v>111</v>
      </c>
      <c r="B120" s="79">
        <f t="shared" si="16"/>
        <v>905721.54140021</v>
      </c>
      <c r="C120" s="85">
        <v>2011</v>
      </c>
      <c r="D120" s="86">
        <v>0.024</v>
      </c>
      <c r="E120" s="75">
        <v>0.02</v>
      </c>
      <c r="F120" s="74">
        <f t="shared" si="17"/>
        <v>18114.4308280042</v>
      </c>
      <c r="G120" s="74">
        <f t="shared" si="18"/>
        <v>923835.9722282141</v>
      </c>
      <c r="H120" s="80">
        <f>SUM($G$9:G120)</f>
        <v>18280855.50411473</v>
      </c>
      <c r="I120" s="81">
        <f t="shared" si="19"/>
        <v>3041678423.9076333</v>
      </c>
      <c r="J120" s="71">
        <f t="shared" si="20"/>
        <v>0</v>
      </c>
      <c r="K120" s="72">
        <f>IF(A120=$G$4,SUM($E$9:E120),0)</f>
        <v>0</v>
      </c>
    </row>
    <row r="121" spans="1:11" s="73" customFormat="1" ht="15">
      <c r="A121" s="78">
        <f t="shared" si="15"/>
        <v>112</v>
      </c>
      <c r="B121" s="79">
        <f t="shared" si="16"/>
        <v>923835.9722282141</v>
      </c>
      <c r="C121" s="85">
        <v>2012</v>
      </c>
      <c r="D121" s="86">
        <v>0.029</v>
      </c>
      <c r="E121" s="75">
        <v>0.02</v>
      </c>
      <c r="F121" s="74">
        <f t="shared" si="17"/>
        <v>18476.71944456428</v>
      </c>
      <c r="G121" s="74">
        <f t="shared" si="18"/>
        <v>942312.6916727785</v>
      </c>
      <c r="H121" s="80">
        <f>SUM($G$9:G121)</f>
        <v>19223168.195787508</v>
      </c>
      <c r="I121" s="81">
        <f t="shared" si="19"/>
        <v>3198466063.4243</v>
      </c>
      <c r="J121" s="71">
        <f t="shared" si="20"/>
        <v>0</v>
      </c>
      <c r="K121" s="72">
        <f>IF(A121=$G$4,SUM($E$9:E121),0)</f>
        <v>0</v>
      </c>
    </row>
    <row r="122" spans="1:11" s="73" customFormat="1" ht="15">
      <c r="A122" s="78">
        <f t="shared" si="15"/>
        <v>113</v>
      </c>
      <c r="B122" s="79">
        <f t="shared" si="16"/>
        <v>942312.6916727785</v>
      </c>
      <c r="C122" s="85">
        <v>2013</v>
      </c>
      <c r="D122" s="86">
        <v>0.003</v>
      </c>
      <c r="E122" s="75">
        <v>0.02</v>
      </c>
      <c r="F122" s="74">
        <f t="shared" si="17"/>
        <v>18846.25383345557</v>
      </c>
      <c r="G122" s="74">
        <f t="shared" si="18"/>
        <v>961158.9455062341</v>
      </c>
      <c r="H122" s="80">
        <f>SUM($G$9:G122)</f>
        <v>20184327.14129374</v>
      </c>
      <c r="I122" s="81">
        <f t="shared" si="19"/>
        <v>3358389455.7313004</v>
      </c>
      <c r="J122" s="71">
        <f t="shared" si="20"/>
        <v>0</v>
      </c>
      <c r="K122" s="72">
        <f>IF(A122=$G$4,SUM($E$9:E122),0)</f>
        <v>0</v>
      </c>
    </row>
    <row r="123" spans="1:11" s="73" customFormat="1" ht="15">
      <c r="A123" s="78">
        <f t="shared" si="15"/>
        <v>114</v>
      </c>
      <c r="B123" s="79">
        <f t="shared" si="16"/>
        <v>961158.9455062341</v>
      </c>
      <c r="C123" s="85">
        <v>2014</v>
      </c>
      <c r="D123" s="86">
        <v>-0.01</v>
      </c>
      <c r="E123" s="75">
        <v>0.02</v>
      </c>
      <c r="F123" s="74">
        <f t="shared" si="17"/>
        <v>19223.178910124683</v>
      </c>
      <c r="G123" s="74">
        <f t="shared" si="18"/>
        <v>980382.1244163588</v>
      </c>
      <c r="H123" s="80">
        <f>SUM($G$9:G123)</f>
        <v>21164709.2657101</v>
      </c>
      <c r="I123" s="81">
        <f t="shared" si="19"/>
        <v>3521511315.884441</v>
      </c>
      <c r="J123" s="71">
        <f t="shared" si="20"/>
        <v>0</v>
      </c>
      <c r="K123" s="72">
        <f>IF(A123=$G$4,SUM($E$9:E123),0)</f>
        <v>0</v>
      </c>
    </row>
    <row r="124" spans="1:11" s="73" customFormat="1" ht="15">
      <c r="A124" s="78">
        <f t="shared" si="15"/>
        <v>115</v>
      </c>
      <c r="B124" s="79">
        <f t="shared" si="16"/>
        <v>980382.1244163588</v>
      </c>
      <c r="C124" s="89">
        <v>2015</v>
      </c>
      <c r="D124" s="90">
        <v>0.01</v>
      </c>
      <c r="E124" s="75">
        <v>0.02</v>
      </c>
      <c r="F124" s="74">
        <f t="shared" si="17"/>
        <v>19607.642488327176</v>
      </c>
      <c r="G124" s="74">
        <f t="shared" si="18"/>
        <v>999989.766904686</v>
      </c>
      <c r="H124" s="80">
        <f>SUM($G$9:G124)</f>
        <v>22164699.032614786</v>
      </c>
      <c r="I124" s="81">
        <f t="shared" si="19"/>
        <v>3687895613.2406435</v>
      </c>
      <c r="J124" s="71">
        <f t="shared" si="20"/>
        <v>0</v>
      </c>
      <c r="K124" s="72">
        <f>IF(A124=$G$4,SUM($E$9:E124),0)</f>
        <v>0</v>
      </c>
    </row>
    <row r="125" spans="1:11" s="73" customFormat="1" ht="15">
      <c r="A125" s="78">
        <f t="shared" si="15"/>
        <v>116</v>
      </c>
      <c r="B125" s="79">
        <f aca="true" t="shared" si="21" ref="B125:B156">IF(C125&lt;=$I$219,G125,0)</f>
        <v>0</v>
      </c>
      <c r="C125" s="89">
        <f aca="true" t="shared" si="22" ref="C125:C130">C124+1</f>
        <v>2016</v>
      </c>
      <c r="D125" s="90">
        <f aca="true" t="shared" si="23" ref="D125:D156">IF(C125&gt;$I$219,0%,$I$218)</f>
        <v>0</v>
      </c>
      <c r="E125" s="90">
        <f aca="true" t="shared" si="24" ref="E125:E156">IF(C125&gt;$I$219,0%,$I$218)</f>
        <v>0</v>
      </c>
      <c r="F125" s="74">
        <f aca="true" t="shared" si="25" ref="F125:F156">IF(C125&lt;=$I$219,B125*E124,0%)</f>
        <v>0</v>
      </c>
      <c r="G125" s="74">
        <f aca="true" t="shared" si="26" ref="G125:G156">IF(C125&lt;=$I$219,G124+(G124*E125),0)</f>
        <v>0</v>
      </c>
      <c r="H125" s="80">
        <f>IF(C125&lt;=$I$219,SUM($G$9:G125),0)</f>
        <v>0</v>
      </c>
      <c r="I125" s="81">
        <f t="shared" si="19"/>
        <v>0</v>
      </c>
      <c r="J125" s="71">
        <f>IF(K125&gt;0%,K125/$G$4,0%)</f>
        <v>0</v>
      </c>
      <c r="K125" s="72">
        <f>IF(A125=$G$4,SUM($E$9:E125),0)</f>
        <v>0</v>
      </c>
    </row>
    <row r="126" spans="1:11" s="73" customFormat="1" ht="15">
      <c r="A126" s="78">
        <f t="shared" si="15"/>
        <v>117</v>
      </c>
      <c r="B126" s="79">
        <f t="shared" si="21"/>
        <v>0</v>
      </c>
      <c r="C126" s="89">
        <f t="shared" si="22"/>
        <v>2017</v>
      </c>
      <c r="D126" s="90">
        <f t="shared" si="23"/>
        <v>0</v>
      </c>
      <c r="E126" s="90">
        <f t="shared" si="24"/>
        <v>0</v>
      </c>
      <c r="F126" s="74">
        <f t="shared" si="25"/>
        <v>0</v>
      </c>
      <c r="G126" s="74">
        <f t="shared" si="26"/>
        <v>0</v>
      </c>
      <c r="H126" s="80">
        <f>IF(C126&lt;=$I$219,SUM($G$9:G126),0)</f>
        <v>0</v>
      </c>
      <c r="I126" s="81">
        <f>H126*166.386</f>
        <v>0</v>
      </c>
      <c r="J126" s="71">
        <f aca="true" t="shared" si="27" ref="J126:J189">IF(K126&gt;0%,K126/$G$4,0%)</f>
        <v>0</v>
      </c>
      <c r="K126" s="72">
        <f>IF(A126=$G$4,SUM($E$9:E126),0)</f>
        <v>0</v>
      </c>
    </row>
    <row r="127" spans="1:11" s="73" customFormat="1" ht="15">
      <c r="A127" s="78">
        <f t="shared" si="15"/>
        <v>118</v>
      </c>
      <c r="B127" s="79">
        <f t="shared" si="21"/>
        <v>0</v>
      </c>
      <c r="C127" s="89">
        <f t="shared" si="22"/>
        <v>2018</v>
      </c>
      <c r="D127" s="90">
        <f t="shared" si="23"/>
        <v>0</v>
      </c>
      <c r="E127" s="90">
        <f t="shared" si="24"/>
        <v>0</v>
      </c>
      <c r="F127" s="74">
        <f t="shared" si="25"/>
        <v>0</v>
      </c>
      <c r="G127" s="74">
        <f t="shared" si="26"/>
        <v>0</v>
      </c>
      <c r="H127" s="80">
        <f>IF(C127&lt;=$I$219,SUM($G$9:G127),0)</f>
        <v>0</v>
      </c>
      <c r="I127" s="81">
        <f>H127*166.386</f>
        <v>0</v>
      </c>
      <c r="J127" s="71">
        <f t="shared" si="27"/>
        <v>0</v>
      </c>
      <c r="K127" s="72">
        <f>IF(A127=$G$4,SUM($E$9:E127),0)</f>
        <v>0</v>
      </c>
    </row>
    <row r="128" spans="1:11" s="73" customFormat="1" ht="15">
      <c r="A128" s="78">
        <f t="shared" si="15"/>
        <v>119</v>
      </c>
      <c r="B128" s="79">
        <f t="shared" si="21"/>
        <v>0</v>
      </c>
      <c r="C128" s="89">
        <f t="shared" si="22"/>
        <v>2019</v>
      </c>
      <c r="D128" s="90">
        <f t="shared" si="23"/>
        <v>0</v>
      </c>
      <c r="E128" s="90">
        <f t="shared" si="24"/>
        <v>0</v>
      </c>
      <c r="F128" s="74">
        <f t="shared" si="25"/>
        <v>0</v>
      </c>
      <c r="G128" s="74">
        <f t="shared" si="26"/>
        <v>0</v>
      </c>
      <c r="H128" s="80">
        <f>IF(C128&lt;=$I$219,SUM($G$9:G128),0)</f>
        <v>0</v>
      </c>
      <c r="I128" s="81">
        <f>H128*166.386</f>
        <v>0</v>
      </c>
      <c r="J128" s="71">
        <f t="shared" si="27"/>
        <v>0</v>
      </c>
      <c r="K128" s="72">
        <f>IF(A128=$G$4,SUM($E$9:E128),0)</f>
        <v>0</v>
      </c>
    </row>
    <row r="129" spans="1:11" s="73" customFormat="1" ht="15">
      <c r="A129" s="78">
        <f t="shared" si="15"/>
        <v>120</v>
      </c>
      <c r="B129" s="79">
        <f t="shared" si="21"/>
        <v>0</v>
      </c>
      <c r="C129" s="89">
        <f t="shared" si="22"/>
        <v>2020</v>
      </c>
      <c r="D129" s="90">
        <f t="shared" si="23"/>
        <v>0</v>
      </c>
      <c r="E129" s="90">
        <f t="shared" si="24"/>
        <v>0</v>
      </c>
      <c r="F129" s="74">
        <f t="shared" si="25"/>
        <v>0</v>
      </c>
      <c r="G129" s="74">
        <f t="shared" si="26"/>
        <v>0</v>
      </c>
      <c r="H129" s="80">
        <f>IF(C129&lt;=$I$219,SUM($G$9:G129),0)</f>
        <v>0</v>
      </c>
      <c r="I129" s="81">
        <f>H129*166.386</f>
        <v>0</v>
      </c>
      <c r="J129" s="71">
        <f t="shared" si="27"/>
        <v>0</v>
      </c>
      <c r="K129" s="72">
        <f>IF(A129=$G$4,SUM($E$9:E129),0)</f>
        <v>0</v>
      </c>
    </row>
    <row r="130" spans="1:11" s="73" customFormat="1" ht="15">
      <c r="A130" s="78">
        <f t="shared" si="15"/>
        <v>121</v>
      </c>
      <c r="B130" s="79">
        <f t="shared" si="21"/>
        <v>0</v>
      </c>
      <c r="C130" s="89">
        <f t="shared" si="22"/>
        <v>2021</v>
      </c>
      <c r="D130" s="90">
        <f t="shared" si="23"/>
        <v>0</v>
      </c>
      <c r="E130" s="90">
        <f t="shared" si="24"/>
        <v>0</v>
      </c>
      <c r="F130" s="74">
        <f t="shared" si="25"/>
        <v>0</v>
      </c>
      <c r="G130" s="74">
        <f t="shared" si="26"/>
        <v>0</v>
      </c>
      <c r="H130" s="80">
        <f>IF(C130&lt;=$I$219,SUM($G$9:G130),0)</f>
        <v>0</v>
      </c>
      <c r="I130" s="81">
        <f>H130*166.386</f>
        <v>0</v>
      </c>
      <c r="J130" s="71">
        <f t="shared" si="27"/>
        <v>0</v>
      </c>
      <c r="K130" s="72">
        <f>IF(A130=$G$4,SUM($E$9:E130),0)</f>
        <v>0</v>
      </c>
    </row>
    <row r="131" spans="1:11" s="73" customFormat="1" ht="15">
      <c r="A131" s="78">
        <f t="shared" si="15"/>
        <v>122</v>
      </c>
      <c r="B131" s="79">
        <f t="shared" si="21"/>
        <v>0</v>
      </c>
      <c r="C131" s="89">
        <f aca="true" t="shared" si="28" ref="C131:C142">C130+1</f>
        <v>2022</v>
      </c>
      <c r="D131" s="90">
        <f t="shared" si="23"/>
        <v>0</v>
      </c>
      <c r="E131" s="90">
        <f t="shared" si="24"/>
        <v>0</v>
      </c>
      <c r="F131" s="74">
        <f t="shared" si="25"/>
        <v>0</v>
      </c>
      <c r="G131" s="74">
        <f t="shared" si="26"/>
        <v>0</v>
      </c>
      <c r="H131" s="80">
        <f>IF(C131&lt;=$I$219,SUM($G$9:G131),0)</f>
        <v>0</v>
      </c>
      <c r="I131" s="81">
        <f aca="true" t="shared" si="29" ref="I131:I142">H131*166.386</f>
        <v>0</v>
      </c>
      <c r="J131" s="71">
        <f t="shared" si="27"/>
        <v>0</v>
      </c>
      <c r="K131" s="72">
        <f>IF(A131=$G$4,SUM($E$9:E131),0)</f>
        <v>0</v>
      </c>
    </row>
    <row r="132" spans="1:11" s="73" customFormat="1" ht="15">
      <c r="A132" s="78">
        <f t="shared" si="15"/>
        <v>123</v>
      </c>
      <c r="B132" s="79">
        <f t="shared" si="21"/>
        <v>0</v>
      </c>
      <c r="C132" s="89">
        <f t="shared" si="28"/>
        <v>2023</v>
      </c>
      <c r="D132" s="90">
        <f t="shared" si="23"/>
        <v>0</v>
      </c>
      <c r="E132" s="90">
        <f t="shared" si="24"/>
        <v>0</v>
      </c>
      <c r="F132" s="74">
        <f t="shared" si="25"/>
        <v>0</v>
      </c>
      <c r="G132" s="74">
        <f t="shared" si="26"/>
        <v>0</v>
      </c>
      <c r="H132" s="80">
        <f>IF(C132&lt;=$I$219,SUM($G$9:G132),0)</f>
        <v>0</v>
      </c>
      <c r="I132" s="81">
        <f t="shared" si="29"/>
        <v>0</v>
      </c>
      <c r="J132" s="71">
        <f t="shared" si="27"/>
        <v>0</v>
      </c>
      <c r="K132" s="72">
        <f>IF(A132=$G$4,SUM($E$9:E132),0)</f>
        <v>0</v>
      </c>
    </row>
    <row r="133" spans="1:11" s="73" customFormat="1" ht="15">
      <c r="A133" s="78">
        <f t="shared" si="15"/>
        <v>124</v>
      </c>
      <c r="B133" s="79">
        <f t="shared" si="21"/>
        <v>0</v>
      </c>
      <c r="C133" s="89">
        <f t="shared" si="28"/>
        <v>2024</v>
      </c>
      <c r="D133" s="90">
        <f t="shared" si="23"/>
        <v>0</v>
      </c>
      <c r="E133" s="90">
        <f t="shared" si="24"/>
        <v>0</v>
      </c>
      <c r="F133" s="74">
        <f t="shared" si="25"/>
        <v>0</v>
      </c>
      <c r="G133" s="74">
        <f t="shared" si="26"/>
        <v>0</v>
      </c>
      <c r="H133" s="80">
        <f>IF(C133&lt;=$I$219,SUM($G$9:G133),0)</f>
        <v>0</v>
      </c>
      <c r="I133" s="81">
        <f t="shared" si="29"/>
        <v>0</v>
      </c>
      <c r="J133" s="71">
        <f t="shared" si="27"/>
        <v>0</v>
      </c>
      <c r="K133" s="72">
        <f>IF(A133=$G$4,SUM($E$9:E133),0)</f>
        <v>0</v>
      </c>
    </row>
    <row r="134" spans="1:11" s="73" customFormat="1" ht="15">
      <c r="A134" s="78">
        <f t="shared" si="15"/>
        <v>125</v>
      </c>
      <c r="B134" s="79">
        <f t="shared" si="21"/>
        <v>0</v>
      </c>
      <c r="C134" s="89">
        <f t="shared" si="28"/>
        <v>2025</v>
      </c>
      <c r="D134" s="90">
        <f t="shared" si="23"/>
        <v>0</v>
      </c>
      <c r="E134" s="90">
        <f t="shared" si="24"/>
        <v>0</v>
      </c>
      <c r="F134" s="74">
        <f t="shared" si="25"/>
        <v>0</v>
      </c>
      <c r="G134" s="74">
        <f t="shared" si="26"/>
        <v>0</v>
      </c>
      <c r="H134" s="80">
        <f>IF(C134&lt;=$I$219,SUM($G$9:G134),0)</f>
        <v>0</v>
      </c>
      <c r="I134" s="81">
        <f t="shared" si="29"/>
        <v>0</v>
      </c>
      <c r="J134" s="71">
        <f t="shared" si="27"/>
        <v>0</v>
      </c>
      <c r="K134" s="72">
        <f>IF(A134=$G$4,SUM($E$9:E134),0)</f>
        <v>0</v>
      </c>
    </row>
    <row r="135" spans="1:11" s="73" customFormat="1" ht="15">
      <c r="A135" s="78">
        <f t="shared" si="15"/>
        <v>126</v>
      </c>
      <c r="B135" s="79">
        <f t="shared" si="21"/>
        <v>0</v>
      </c>
      <c r="C135" s="89">
        <f t="shared" si="28"/>
        <v>2026</v>
      </c>
      <c r="D135" s="90">
        <f t="shared" si="23"/>
        <v>0</v>
      </c>
      <c r="E135" s="90">
        <f t="shared" si="24"/>
        <v>0</v>
      </c>
      <c r="F135" s="74">
        <f t="shared" si="25"/>
        <v>0</v>
      </c>
      <c r="G135" s="74">
        <f t="shared" si="26"/>
        <v>0</v>
      </c>
      <c r="H135" s="80">
        <f>IF(C135&lt;=$I$219,SUM($G$9:G135),0)</f>
        <v>0</v>
      </c>
      <c r="I135" s="81">
        <f t="shared" si="29"/>
        <v>0</v>
      </c>
      <c r="J135" s="71">
        <f t="shared" si="27"/>
        <v>0</v>
      </c>
      <c r="K135" s="72">
        <f>IF(A135=$G$4,SUM($E$9:E135),0)</f>
        <v>0</v>
      </c>
    </row>
    <row r="136" spans="1:11" s="73" customFormat="1" ht="15">
      <c r="A136" s="78">
        <f t="shared" si="15"/>
        <v>127</v>
      </c>
      <c r="B136" s="79">
        <f t="shared" si="21"/>
        <v>0</v>
      </c>
      <c r="C136" s="89">
        <f t="shared" si="28"/>
        <v>2027</v>
      </c>
      <c r="D136" s="90">
        <f t="shared" si="23"/>
        <v>0</v>
      </c>
      <c r="E136" s="90">
        <f t="shared" si="24"/>
        <v>0</v>
      </c>
      <c r="F136" s="74">
        <f t="shared" si="25"/>
        <v>0</v>
      </c>
      <c r="G136" s="74">
        <f t="shared" si="26"/>
        <v>0</v>
      </c>
      <c r="H136" s="80">
        <f>IF(C136&lt;=$I$219,SUM($G$9:G136),0)</f>
        <v>0</v>
      </c>
      <c r="I136" s="81">
        <f t="shared" si="29"/>
        <v>0</v>
      </c>
      <c r="J136" s="71">
        <f t="shared" si="27"/>
        <v>0</v>
      </c>
      <c r="K136" s="72">
        <f>IF(A136=$G$4,SUM($E$9:E136),0)</f>
        <v>0</v>
      </c>
    </row>
    <row r="137" spans="1:11" s="73" customFormat="1" ht="15">
      <c r="A137" s="78">
        <f t="shared" si="15"/>
        <v>128</v>
      </c>
      <c r="B137" s="79">
        <f t="shared" si="21"/>
        <v>0</v>
      </c>
      <c r="C137" s="89">
        <f t="shared" si="28"/>
        <v>2028</v>
      </c>
      <c r="D137" s="90">
        <f t="shared" si="23"/>
        <v>0</v>
      </c>
      <c r="E137" s="90">
        <f t="shared" si="24"/>
        <v>0</v>
      </c>
      <c r="F137" s="74">
        <f t="shared" si="25"/>
        <v>0</v>
      </c>
      <c r="G137" s="74">
        <f t="shared" si="26"/>
        <v>0</v>
      </c>
      <c r="H137" s="80">
        <f>IF(C137&lt;=$I$219,SUM($G$9:G137),0)</f>
        <v>0</v>
      </c>
      <c r="I137" s="81">
        <f t="shared" si="29"/>
        <v>0</v>
      </c>
      <c r="J137" s="71">
        <f t="shared" si="27"/>
        <v>0</v>
      </c>
      <c r="K137" s="72">
        <f>IF(A137=$G$4,SUM($E$9:E137),0)</f>
        <v>0</v>
      </c>
    </row>
    <row r="138" spans="1:11" s="73" customFormat="1" ht="15">
      <c r="A138" s="78">
        <f t="shared" si="15"/>
        <v>129</v>
      </c>
      <c r="B138" s="79">
        <f t="shared" si="21"/>
        <v>0</v>
      </c>
      <c r="C138" s="89">
        <f t="shared" si="28"/>
        <v>2029</v>
      </c>
      <c r="D138" s="90">
        <f t="shared" si="23"/>
        <v>0</v>
      </c>
      <c r="E138" s="90">
        <f t="shared" si="24"/>
        <v>0</v>
      </c>
      <c r="F138" s="74">
        <f t="shared" si="25"/>
        <v>0</v>
      </c>
      <c r="G138" s="74">
        <f t="shared" si="26"/>
        <v>0</v>
      </c>
      <c r="H138" s="80">
        <f>IF(C138&lt;=$I$219,SUM($G$9:G138),0)</f>
        <v>0</v>
      </c>
      <c r="I138" s="81">
        <f t="shared" si="29"/>
        <v>0</v>
      </c>
      <c r="J138" s="71">
        <f t="shared" si="27"/>
        <v>0</v>
      </c>
      <c r="K138" s="72">
        <f>IF(A138=$G$4,SUM($E$9:E138),0)</f>
        <v>0</v>
      </c>
    </row>
    <row r="139" spans="1:11" s="73" customFormat="1" ht="15">
      <c r="A139" s="78">
        <f t="shared" si="15"/>
        <v>130</v>
      </c>
      <c r="B139" s="79">
        <f t="shared" si="21"/>
        <v>0</v>
      </c>
      <c r="C139" s="89">
        <f t="shared" si="28"/>
        <v>2030</v>
      </c>
      <c r="D139" s="90">
        <f t="shared" si="23"/>
        <v>0</v>
      </c>
      <c r="E139" s="90">
        <f t="shared" si="24"/>
        <v>0</v>
      </c>
      <c r="F139" s="74">
        <f t="shared" si="25"/>
        <v>0</v>
      </c>
      <c r="G139" s="74">
        <f t="shared" si="26"/>
        <v>0</v>
      </c>
      <c r="H139" s="80">
        <f>IF(C139&lt;=$I$219,SUM($G$9:G139),0)</f>
        <v>0</v>
      </c>
      <c r="I139" s="81">
        <f t="shared" si="29"/>
        <v>0</v>
      </c>
      <c r="J139" s="71">
        <f t="shared" si="27"/>
        <v>0</v>
      </c>
      <c r="K139" s="72">
        <f>IF(A139=$G$4,SUM($E$9:E139),0)</f>
        <v>0</v>
      </c>
    </row>
    <row r="140" spans="1:11" s="73" customFormat="1" ht="15">
      <c r="A140" s="78">
        <f t="shared" si="15"/>
        <v>131</v>
      </c>
      <c r="B140" s="79">
        <f t="shared" si="21"/>
        <v>0</v>
      </c>
      <c r="C140" s="89">
        <f t="shared" si="28"/>
        <v>2031</v>
      </c>
      <c r="D140" s="90">
        <f t="shared" si="23"/>
        <v>0</v>
      </c>
      <c r="E140" s="90">
        <f t="shared" si="24"/>
        <v>0</v>
      </c>
      <c r="F140" s="74">
        <f t="shared" si="25"/>
        <v>0</v>
      </c>
      <c r="G140" s="74">
        <f t="shared" si="26"/>
        <v>0</v>
      </c>
      <c r="H140" s="80">
        <f>IF(C140&lt;=$I$219,SUM($G$9:G140),0)</f>
        <v>0</v>
      </c>
      <c r="I140" s="81">
        <f t="shared" si="29"/>
        <v>0</v>
      </c>
      <c r="J140" s="71">
        <f t="shared" si="27"/>
        <v>0</v>
      </c>
      <c r="K140" s="72">
        <f>IF(A140=$G$4,SUM($E$9:E140),0)</f>
        <v>0</v>
      </c>
    </row>
    <row r="141" spans="1:11" s="73" customFormat="1" ht="15">
      <c r="A141" s="78">
        <f t="shared" si="15"/>
        <v>132</v>
      </c>
      <c r="B141" s="79">
        <f t="shared" si="21"/>
        <v>0</v>
      </c>
      <c r="C141" s="89">
        <f t="shared" si="28"/>
        <v>2032</v>
      </c>
      <c r="D141" s="90">
        <f t="shared" si="23"/>
        <v>0</v>
      </c>
      <c r="E141" s="90">
        <f t="shared" si="24"/>
        <v>0</v>
      </c>
      <c r="F141" s="74">
        <f t="shared" si="25"/>
        <v>0</v>
      </c>
      <c r="G141" s="74">
        <f t="shared" si="26"/>
        <v>0</v>
      </c>
      <c r="H141" s="80">
        <f>IF(C141&lt;=$I$219,SUM($G$9:G141),0)</f>
        <v>0</v>
      </c>
      <c r="I141" s="81">
        <f t="shared" si="29"/>
        <v>0</v>
      </c>
      <c r="J141" s="71">
        <f t="shared" si="27"/>
        <v>0</v>
      </c>
      <c r="K141" s="72">
        <f>IF(A141=$G$4,SUM($E$9:E141),0)</f>
        <v>0</v>
      </c>
    </row>
    <row r="142" spans="1:11" s="73" customFormat="1" ht="15">
      <c r="A142" s="78">
        <f t="shared" si="15"/>
        <v>133</v>
      </c>
      <c r="B142" s="79">
        <f t="shared" si="21"/>
        <v>0</v>
      </c>
      <c r="C142" s="89">
        <f t="shared" si="28"/>
        <v>2033</v>
      </c>
      <c r="D142" s="90">
        <f t="shared" si="23"/>
        <v>0</v>
      </c>
      <c r="E142" s="90">
        <f t="shared" si="24"/>
        <v>0</v>
      </c>
      <c r="F142" s="74">
        <f t="shared" si="25"/>
        <v>0</v>
      </c>
      <c r="G142" s="74">
        <f t="shared" si="26"/>
        <v>0</v>
      </c>
      <c r="H142" s="80">
        <f>IF(C142&lt;=$I$219,SUM($G$9:G142),0)</f>
        <v>0</v>
      </c>
      <c r="I142" s="81">
        <f t="shared" si="29"/>
        <v>0</v>
      </c>
      <c r="J142" s="71">
        <f t="shared" si="27"/>
        <v>0</v>
      </c>
      <c r="K142" s="72">
        <f>IF(A142=$G$4,SUM($E$9:E142),0)</f>
        <v>0</v>
      </c>
    </row>
    <row r="143" spans="1:11" s="73" customFormat="1" ht="15">
      <c r="A143" s="78">
        <f t="shared" si="15"/>
        <v>134</v>
      </c>
      <c r="B143" s="79">
        <f t="shared" si="21"/>
        <v>0</v>
      </c>
      <c r="C143" s="89">
        <f aca="true" t="shared" si="30" ref="C143:C206">C142+1</f>
        <v>2034</v>
      </c>
      <c r="D143" s="90">
        <f t="shared" si="23"/>
        <v>0</v>
      </c>
      <c r="E143" s="90">
        <f t="shared" si="24"/>
        <v>0</v>
      </c>
      <c r="F143" s="74">
        <f t="shared" si="25"/>
        <v>0</v>
      </c>
      <c r="G143" s="74">
        <f t="shared" si="26"/>
        <v>0</v>
      </c>
      <c r="H143" s="80">
        <f>IF(C143&lt;=$I$219,SUM($G$9:G143),0)</f>
        <v>0</v>
      </c>
      <c r="I143" s="81">
        <f aca="true" t="shared" si="31" ref="I143:I206">H143*166.386</f>
        <v>0</v>
      </c>
      <c r="J143" s="71">
        <f t="shared" si="27"/>
        <v>0</v>
      </c>
      <c r="K143" s="72">
        <f>IF(A143=$G$4,SUM($E$9:E143),0)</f>
        <v>0</v>
      </c>
    </row>
    <row r="144" spans="1:11" s="73" customFormat="1" ht="15">
      <c r="A144" s="78">
        <f t="shared" si="15"/>
        <v>135</v>
      </c>
      <c r="B144" s="79">
        <f t="shared" si="21"/>
        <v>0</v>
      </c>
      <c r="C144" s="89">
        <f t="shared" si="30"/>
        <v>2035</v>
      </c>
      <c r="D144" s="90">
        <f t="shared" si="23"/>
        <v>0</v>
      </c>
      <c r="E144" s="90">
        <f t="shared" si="24"/>
        <v>0</v>
      </c>
      <c r="F144" s="74">
        <f t="shared" si="25"/>
        <v>0</v>
      </c>
      <c r="G144" s="74">
        <f t="shared" si="26"/>
        <v>0</v>
      </c>
      <c r="H144" s="80">
        <f>IF(C144&lt;=$I$219,SUM($G$9:G144),0)</f>
        <v>0</v>
      </c>
      <c r="I144" s="81">
        <f t="shared" si="31"/>
        <v>0</v>
      </c>
      <c r="J144" s="71">
        <f t="shared" si="27"/>
        <v>0</v>
      </c>
      <c r="K144" s="72">
        <f>IF(A144=$G$4,SUM($E$9:E144),0)</f>
        <v>0</v>
      </c>
    </row>
    <row r="145" spans="1:11" s="73" customFormat="1" ht="15">
      <c r="A145" s="78">
        <f aca="true" t="shared" si="32" ref="A145:A210">A144+1</f>
        <v>136</v>
      </c>
      <c r="B145" s="79">
        <f t="shared" si="21"/>
        <v>0</v>
      </c>
      <c r="C145" s="89">
        <f t="shared" si="30"/>
        <v>2036</v>
      </c>
      <c r="D145" s="90">
        <f t="shared" si="23"/>
        <v>0</v>
      </c>
      <c r="E145" s="90">
        <f t="shared" si="24"/>
        <v>0</v>
      </c>
      <c r="F145" s="74">
        <f t="shared" si="25"/>
        <v>0</v>
      </c>
      <c r="G145" s="74">
        <f t="shared" si="26"/>
        <v>0</v>
      </c>
      <c r="H145" s="80">
        <f>IF(C145&lt;=$I$219,SUM($G$9:G145),0)</f>
        <v>0</v>
      </c>
      <c r="I145" s="81">
        <f t="shared" si="31"/>
        <v>0</v>
      </c>
      <c r="J145" s="71">
        <f t="shared" si="27"/>
        <v>0</v>
      </c>
      <c r="K145" s="72">
        <f>IF(A145=$G$4,SUM($E$9:E145),0)</f>
        <v>0</v>
      </c>
    </row>
    <row r="146" spans="1:11" s="73" customFormat="1" ht="15">
      <c r="A146" s="78">
        <f t="shared" si="32"/>
        <v>137</v>
      </c>
      <c r="B146" s="79">
        <f t="shared" si="21"/>
        <v>0</v>
      </c>
      <c r="C146" s="89">
        <f t="shared" si="30"/>
        <v>2037</v>
      </c>
      <c r="D146" s="90">
        <f t="shared" si="23"/>
        <v>0</v>
      </c>
      <c r="E146" s="90">
        <f t="shared" si="24"/>
        <v>0</v>
      </c>
      <c r="F146" s="74">
        <f t="shared" si="25"/>
        <v>0</v>
      </c>
      <c r="G146" s="74">
        <f t="shared" si="26"/>
        <v>0</v>
      </c>
      <c r="H146" s="80">
        <f>IF(C146&lt;=$I$219,SUM($G$9:G146),0)</f>
        <v>0</v>
      </c>
      <c r="I146" s="81">
        <f t="shared" si="31"/>
        <v>0</v>
      </c>
      <c r="J146" s="71">
        <f t="shared" si="27"/>
        <v>0</v>
      </c>
      <c r="K146" s="72">
        <f>IF(A146=$G$4,SUM($E$9:E146),0)</f>
        <v>0</v>
      </c>
    </row>
    <row r="147" spans="1:11" s="73" customFormat="1" ht="15">
      <c r="A147" s="78">
        <f t="shared" si="32"/>
        <v>138</v>
      </c>
      <c r="B147" s="79">
        <f t="shared" si="21"/>
        <v>0</v>
      </c>
      <c r="C147" s="89">
        <f t="shared" si="30"/>
        <v>2038</v>
      </c>
      <c r="D147" s="90">
        <f t="shared" si="23"/>
        <v>0</v>
      </c>
      <c r="E147" s="90">
        <f t="shared" si="24"/>
        <v>0</v>
      </c>
      <c r="F147" s="74">
        <f t="shared" si="25"/>
        <v>0</v>
      </c>
      <c r="G147" s="74">
        <f t="shared" si="26"/>
        <v>0</v>
      </c>
      <c r="H147" s="80">
        <f>IF(C147&lt;=$I$219,SUM($G$9:G147),0)</f>
        <v>0</v>
      </c>
      <c r="I147" s="81">
        <f t="shared" si="31"/>
        <v>0</v>
      </c>
      <c r="J147" s="71">
        <f t="shared" si="27"/>
        <v>0</v>
      </c>
      <c r="K147" s="72">
        <f>IF(A147=$G$4,SUM($E$9:E147),0)</f>
        <v>0</v>
      </c>
    </row>
    <row r="148" spans="1:11" s="73" customFormat="1" ht="15">
      <c r="A148" s="78">
        <f t="shared" si="32"/>
        <v>139</v>
      </c>
      <c r="B148" s="79">
        <f t="shared" si="21"/>
        <v>0</v>
      </c>
      <c r="C148" s="89">
        <f t="shared" si="30"/>
        <v>2039</v>
      </c>
      <c r="D148" s="90">
        <f t="shared" si="23"/>
        <v>0</v>
      </c>
      <c r="E148" s="90">
        <f t="shared" si="24"/>
        <v>0</v>
      </c>
      <c r="F148" s="74">
        <f t="shared" si="25"/>
        <v>0</v>
      </c>
      <c r="G148" s="74">
        <f t="shared" si="26"/>
        <v>0</v>
      </c>
      <c r="H148" s="80">
        <f>IF(C148&lt;=$I$219,SUM($G$9:G148),0)</f>
        <v>0</v>
      </c>
      <c r="I148" s="81">
        <f t="shared" si="31"/>
        <v>0</v>
      </c>
      <c r="J148" s="71">
        <f t="shared" si="27"/>
        <v>0</v>
      </c>
      <c r="K148" s="72">
        <f>IF(A148=$G$4,SUM($E$9:E148),0)</f>
        <v>0</v>
      </c>
    </row>
    <row r="149" spans="1:11" s="73" customFormat="1" ht="15">
      <c r="A149" s="78">
        <f t="shared" si="32"/>
        <v>140</v>
      </c>
      <c r="B149" s="79">
        <f t="shared" si="21"/>
        <v>0</v>
      </c>
      <c r="C149" s="89">
        <f t="shared" si="30"/>
        <v>2040</v>
      </c>
      <c r="D149" s="90">
        <f t="shared" si="23"/>
        <v>0</v>
      </c>
      <c r="E149" s="90">
        <f t="shared" si="24"/>
        <v>0</v>
      </c>
      <c r="F149" s="74">
        <f t="shared" si="25"/>
        <v>0</v>
      </c>
      <c r="G149" s="74">
        <f t="shared" si="26"/>
        <v>0</v>
      </c>
      <c r="H149" s="80">
        <f>IF(C149&lt;=$I$219,SUM($G$9:G149),0)</f>
        <v>0</v>
      </c>
      <c r="I149" s="81">
        <f t="shared" si="31"/>
        <v>0</v>
      </c>
      <c r="J149" s="71">
        <f t="shared" si="27"/>
        <v>0</v>
      </c>
      <c r="K149" s="72">
        <f>IF(A149=$G$4,SUM($E$9:E149),0)</f>
        <v>0</v>
      </c>
    </row>
    <row r="150" spans="1:11" s="73" customFormat="1" ht="15">
      <c r="A150" s="78">
        <f t="shared" si="32"/>
        <v>141</v>
      </c>
      <c r="B150" s="79">
        <f t="shared" si="21"/>
        <v>0</v>
      </c>
      <c r="C150" s="89">
        <f t="shared" si="30"/>
        <v>2041</v>
      </c>
      <c r="D150" s="90">
        <f t="shared" si="23"/>
        <v>0</v>
      </c>
      <c r="E150" s="90">
        <f t="shared" si="24"/>
        <v>0</v>
      </c>
      <c r="F150" s="74">
        <f t="shared" si="25"/>
        <v>0</v>
      </c>
      <c r="G150" s="74">
        <f t="shared" si="26"/>
        <v>0</v>
      </c>
      <c r="H150" s="80">
        <f>IF(C150&lt;=$I$219,SUM($G$9:G150),0)</f>
        <v>0</v>
      </c>
      <c r="I150" s="81">
        <f t="shared" si="31"/>
        <v>0</v>
      </c>
      <c r="J150" s="71">
        <f t="shared" si="27"/>
        <v>0</v>
      </c>
      <c r="K150" s="72">
        <f>IF(A150=$G$4,SUM($E$9:E150),0)</f>
        <v>0</v>
      </c>
    </row>
    <row r="151" spans="1:11" s="73" customFormat="1" ht="15">
      <c r="A151" s="78">
        <f t="shared" si="32"/>
        <v>142</v>
      </c>
      <c r="B151" s="79">
        <f t="shared" si="21"/>
        <v>0</v>
      </c>
      <c r="C151" s="89">
        <f t="shared" si="30"/>
        <v>2042</v>
      </c>
      <c r="D151" s="90">
        <f t="shared" si="23"/>
        <v>0</v>
      </c>
      <c r="E151" s="90">
        <f t="shared" si="24"/>
        <v>0</v>
      </c>
      <c r="F151" s="74">
        <f t="shared" si="25"/>
        <v>0</v>
      </c>
      <c r="G151" s="74">
        <f t="shared" si="26"/>
        <v>0</v>
      </c>
      <c r="H151" s="80">
        <f>IF(C151&lt;=$I$219,SUM($G$9:G151),0)</f>
        <v>0</v>
      </c>
      <c r="I151" s="81">
        <f t="shared" si="31"/>
        <v>0</v>
      </c>
      <c r="J151" s="71">
        <f t="shared" si="27"/>
        <v>0</v>
      </c>
      <c r="K151" s="72">
        <f>IF(A151=$G$4,SUM($E$9:E151),0)</f>
        <v>0</v>
      </c>
    </row>
    <row r="152" spans="1:11" s="73" customFormat="1" ht="15">
      <c r="A152" s="78">
        <f t="shared" si="32"/>
        <v>143</v>
      </c>
      <c r="B152" s="79">
        <f t="shared" si="21"/>
        <v>0</v>
      </c>
      <c r="C152" s="89">
        <f t="shared" si="30"/>
        <v>2043</v>
      </c>
      <c r="D152" s="90">
        <f t="shared" si="23"/>
        <v>0</v>
      </c>
      <c r="E152" s="90">
        <f t="shared" si="24"/>
        <v>0</v>
      </c>
      <c r="F152" s="74">
        <f t="shared" si="25"/>
        <v>0</v>
      </c>
      <c r="G152" s="74">
        <f t="shared" si="26"/>
        <v>0</v>
      </c>
      <c r="H152" s="80">
        <f>IF(C152&lt;=$I$219,SUM($G$9:G152),0)</f>
        <v>0</v>
      </c>
      <c r="I152" s="81">
        <f t="shared" si="31"/>
        <v>0</v>
      </c>
      <c r="J152" s="71">
        <f t="shared" si="27"/>
        <v>0</v>
      </c>
      <c r="K152" s="72">
        <f>IF(A152=$G$4,SUM($E$9:E152),0)</f>
        <v>0</v>
      </c>
    </row>
    <row r="153" spans="1:11" s="73" customFormat="1" ht="15">
      <c r="A153" s="78">
        <f t="shared" si="32"/>
        <v>144</v>
      </c>
      <c r="B153" s="79">
        <f t="shared" si="21"/>
        <v>0</v>
      </c>
      <c r="C153" s="89">
        <f t="shared" si="30"/>
        <v>2044</v>
      </c>
      <c r="D153" s="90">
        <f t="shared" si="23"/>
        <v>0</v>
      </c>
      <c r="E153" s="90">
        <f t="shared" si="24"/>
        <v>0</v>
      </c>
      <c r="F153" s="74">
        <f t="shared" si="25"/>
        <v>0</v>
      </c>
      <c r="G153" s="74">
        <f t="shared" si="26"/>
        <v>0</v>
      </c>
      <c r="H153" s="80">
        <f>IF(C153&lt;=$I$219,SUM($G$9:G153),0)</f>
        <v>0</v>
      </c>
      <c r="I153" s="81">
        <f t="shared" si="31"/>
        <v>0</v>
      </c>
      <c r="J153" s="71">
        <f t="shared" si="27"/>
        <v>0</v>
      </c>
      <c r="K153" s="72">
        <f>IF(A153=$G$4,SUM($E$9:E153),0)</f>
        <v>0</v>
      </c>
    </row>
    <row r="154" spans="1:11" s="73" customFormat="1" ht="15">
      <c r="A154" s="78">
        <f t="shared" si="32"/>
        <v>145</v>
      </c>
      <c r="B154" s="79">
        <f t="shared" si="21"/>
        <v>0</v>
      </c>
      <c r="C154" s="89">
        <f t="shared" si="30"/>
        <v>2045</v>
      </c>
      <c r="D154" s="90">
        <f t="shared" si="23"/>
        <v>0</v>
      </c>
      <c r="E154" s="90">
        <f t="shared" si="24"/>
        <v>0</v>
      </c>
      <c r="F154" s="74">
        <f t="shared" si="25"/>
        <v>0</v>
      </c>
      <c r="G154" s="74">
        <f t="shared" si="26"/>
        <v>0</v>
      </c>
      <c r="H154" s="80">
        <f>IF(C154&lt;=$I$219,SUM($G$9:G154),0)</f>
        <v>0</v>
      </c>
      <c r="I154" s="81">
        <f t="shared" si="31"/>
        <v>0</v>
      </c>
      <c r="J154" s="71">
        <f t="shared" si="27"/>
        <v>0</v>
      </c>
      <c r="K154" s="72">
        <f>IF(A154=$G$4,SUM($E$9:E154),0)</f>
        <v>0</v>
      </c>
    </row>
    <row r="155" spans="1:11" s="73" customFormat="1" ht="15">
      <c r="A155" s="78">
        <f t="shared" si="32"/>
        <v>146</v>
      </c>
      <c r="B155" s="79">
        <f t="shared" si="21"/>
        <v>0</v>
      </c>
      <c r="C155" s="89">
        <f t="shared" si="30"/>
        <v>2046</v>
      </c>
      <c r="D155" s="90">
        <f t="shared" si="23"/>
        <v>0</v>
      </c>
      <c r="E155" s="90">
        <f t="shared" si="24"/>
        <v>0</v>
      </c>
      <c r="F155" s="74">
        <f t="shared" si="25"/>
        <v>0</v>
      </c>
      <c r="G155" s="74">
        <f t="shared" si="26"/>
        <v>0</v>
      </c>
      <c r="H155" s="80">
        <f>IF(C155&lt;=$I$219,SUM($G$9:G155),0)</f>
        <v>0</v>
      </c>
      <c r="I155" s="81">
        <f t="shared" si="31"/>
        <v>0</v>
      </c>
      <c r="J155" s="71">
        <f t="shared" si="27"/>
        <v>0</v>
      </c>
      <c r="K155" s="72">
        <f>IF(A155=$G$4,SUM($E$9:E155),0)</f>
        <v>0</v>
      </c>
    </row>
    <row r="156" spans="1:11" s="73" customFormat="1" ht="15">
      <c r="A156" s="78">
        <f t="shared" si="32"/>
        <v>147</v>
      </c>
      <c r="B156" s="79">
        <f t="shared" si="21"/>
        <v>0</v>
      </c>
      <c r="C156" s="89">
        <f t="shared" si="30"/>
        <v>2047</v>
      </c>
      <c r="D156" s="90">
        <f t="shared" si="23"/>
        <v>0</v>
      </c>
      <c r="E156" s="90">
        <f t="shared" si="24"/>
        <v>0</v>
      </c>
      <c r="F156" s="74">
        <f t="shared" si="25"/>
        <v>0</v>
      </c>
      <c r="G156" s="74">
        <f t="shared" si="26"/>
        <v>0</v>
      </c>
      <c r="H156" s="80">
        <f>IF(C156&lt;=$I$219,SUM($G$9:G156),0)</f>
        <v>0</v>
      </c>
      <c r="I156" s="81">
        <f t="shared" si="31"/>
        <v>0</v>
      </c>
      <c r="J156" s="71">
        <f t="shared" si="27"/>
        <v>0</v>
      </c>
      <c r="K156" s="72">
        <f>IF(A156=$G$4,SUM($E$9:E156),0)</f>
        <v>0</v>
      </c>
    </row>
    <row r="157" spans="1:11" s="73" customFormat="1" ht="15">
      <c r="A157" s="78">
        <f t="shared" si="32"/>
        <v>148</v>
      </c>
      <c r="B157" s="79">
        <f aca="true" t="shared" si="33" ref="B157:B188">IF(C157&lt;=$I$219,G157,0)</f>
        <v>0</v>
      </c>
      <c r="C157" s="89">
        <f t="shared" si="30"/>
        <v>2048</v>
      </c>
      <c r="D157" s="90">
        <f aca="true" t="shared" si="34" ref="D157:D188">IF(C157&gt;$I$219,0%,$I$218)</f>
        <v>0</v>
      </c>
      <c r="E157" s="90">
        <f aca="true" t="shared" si="35" ref="E157:E188">IF(C157&gt;$I$219,0%,$I$218)</f>
        <v>0</v>
      </c>
      <c r="F157" s="74">
        <f aca="true" t="shared" si="36" ref="F157:F188">IF(C157&lt;=$I$219,B157*E156,0%)</f>
        <v>0</v>
      </c>
      <c r="G157" s="74">
        <f aca="true" t="shared" si="37" ref="G157:G188">IF(C157&lt;=$I$219,G156+(G156*E157),0)</f>
        <v>0</v>
      </c>
      <c r="H157" s="80">
        <f>IF(C157&lt;=$I$219,SUM($G$9:G157),0)</f>
        <v>0</v>
      </c>
      <c r="I157" s="81">
        <f t="shared" si="31"/>
        <v>0</v>
      </c>
      <c r="J157" s="71">
        <f t="shared" si="27"/>
        <v>0</v>
      </c>
      <c r="K157" s="72">
        <f>IF(A157=$G$4,SUM($E$9:E157),0)</f>
        <v>0</v>
      </c>
    </row>
    <row r="158" spans="1:11" s="73" customFormat="1" ht="15">
      <c r="A158" s="78">
        <f t="shared" si="32"/>
        <v>149</v>
      </c>
      <c r="B158" s="79">
        <f t="shared" si="33"/>
        <v>0</v>
      </c>
      <c r="C158" s="89">
        <f t="shared" si="30"/>
        <v>2049</v>
      </c>
      <c r="D158" s="90">
        <f t="shared" si="34"/>
        <v>0</v>
      </c>
      <c r="E158" s="90">
        <f t="shared" si="35"/>
        <v>0</v>
      </c>
      <c r="F158" s="74">
        <f t="shared" si="36"/>
        <v>0</v>
      </c>
      <c r="G158" s="74">
        <f t="shared" si="37"/>
        <v>0</v>
      </c>
      <c r="H158" s="80">
        <f>IF(C158&lt;=$I$219,SUM($G$9:G158),0)</f>
        <v>0</v>
      </c>
      <c r="I158" s="81">
        <f t="shared" si="31"/>
        <v>0</v>
      </c>
      <c r="J158" s="71">
        <f t="shared" si="27"/>
        <v>0</v>
      </c>
      <c r="K158" s="72">
        <f>IF(A158=$G$4,SUM($E$9:E158),0)</f>
        <v>0</v>
      </c>
    </row>
    <row r="159" spans="1:11" s="73" customFormat="1" ht="15">
      <c r="A159" s="78">
        <f t="shared" si="32"/>
        <v>150</v>
      </c>
      <c r="B159" s="79">
        <f t="shared" si="33"/>
        <v>0</v>
      </c>
      <c r="C159" s="89">
        <f t="shared" si="30"/>
        <v>2050</v>
      </c>
      <c r="D159" s="90">
        <f t="shared" si="34"/>
        <v>0</v>
      </c>
      <c r="E159" s="90">
        <f t="shared" si="35"/>
        <v>0</v>
      </c>
      <c r="F159" s="74">
        <f t="shared" si="36"/>
        <v>0</v>
      </c>
      <c r="G159" s="74">
        <f t="shared" si="37"/>
        <v>0</v>
      </c>
      <c r="H159" s="80">
        <f>IF(C159&lt;=$I$219,SUM($G$9:G159),0)</f>
        <v>0</v>
      </c>
      <c r="I159" s="81">
        <f t="shared" si="31"/>
        <v>0</v>
      </c>
      <c r="J159" s="71">
        <f t="shared" si="27"/>
        <v>0</v>
      </c>
      <c r="K159" s="72">
        <f>IF(A159=$G$4,SUM($E$9:E159),0)</f>
        <v>0</v>
      </c>
    </row>
    <row r="160" spans="1:11" s="73" customFormat="1" ht="15">
      <c r="A160" s="78">
        <f t="shared" si="32"/>
        <v>151</v>
      </c>
      <c r="B160" s="79">
        <f t="shared" si="33"/>
        <v>0</v>
      </c>
      <c r="C160" s="89">
        <f t="shared" si="30"/>
        <v>2051</v>
      </c>
      <c r="D160" s="90">
        <f t="shared" si="34"/>
        <v>0</v>
      </c>
      <c r="E160" s="90">
        <f t="shared" si="35"/>
        <v>0</v>
      </c>
      <c r="F160" s="74">
        <f t="shared" si="36"/>
        <v>0</v>
      </c>
      <c r="G160" s="74">
        <f t="shared" si="37"/>
        <v>0</v>
      </c>
      <c r="H160" s="80">
        <f>IF(C160&lt;=$I$219,SUM($G$9:G160),0)</f>
        <v>0</v>
      </c>
      <c r="I160" s="81">
        <f t="shared" si="31"/>
        <v>0</v>
      </c>
      <c r="J160" s="71">
        <f t="shared" si="27"/>
        <v>0</v>
      </c>
      <c r="K160" s="72">
        <f>IF(A160=$G$4,SUM($E$9:E160),0)</f>
        <v>0</v>
      </c>
    </row>
    <row r="161" spans="1:11" s="73" customFormat="1" ht="15">
      <c r="A161" s="78">
        <f t="shared" si="32"/>
        <v>152</v>
      </c>
      <c r="B161" s="79">
        <f t="shared" si="33"/>
        <v>0</v>
      </c>
      <c r="C161" s="89">
        <f t="shared" si="30"/>
        <v>2052</v>
      </c>
      <c r="D161" s="90">
        <f t="shared" si="34"/>
        <v>0</v>
      </c>
      <c r="E161" s="90">
        <f t="shared" si="35"/>
        <v>0</v>
      </c>
      <c r="F161" s="74">
        <f t="shared" si="36"/>
        <v>0</v>
      </c>
      <c r="G161" s="74">
        <f t="shared" si="37"/>
        <v>0</v>
      </c>
      <c r="H161" s="80">
        <f>IF(C161&lt;=$I$219,SUM($G$9:G161),0)</f>
        <v>0</v>
      </c>
      <c r="I161" s="81">
        <f t="shared" si="31"/>
        <v>0</v>
      </c>
      <c r="J161" s="71">
        <f t="shared" si="27"/>
        <v>0</v>
      </c>
      <c r="K161" s="72">
        <f>IF(A161=$G$4,SUM($E$9:E161),0)</f>
        <v>0</v>
      </c>
    </row>
    <row r="162" spans="1:11" s="73" customFormat="1" ht="15">
      <c r="A162" s="78">
        <f t="shared" si="32"/>
        <v>153</v>
      </c>
      <c r="B162" s="79">
        <f t="shared" si="33"/>
        <v>0</v>
      </c>
      <c r="C162" s="89">
        <f t="shared" si="30"/>
        <v>2053</v>
      </c>
      <c r="D162" s="90">
        <f t="shared" si="34"/>
        <v>0</v>
      </c>
      <c r="E162" s="90">
        <f t="shared" si="35"/>
        <v>0</v>
      </c>
      <c r="F162" s="74">
        <f t="shared" si="36"/>
        <v>0</v>
      </c>
      <c r="G162" s="74">
        <f t="shared" si="37"/>
        <v>0</v>
      </c>
      <c r="H162" s="80">
        <f>IF(C162&lt;=$I$219,SUM($G$9:G162),0)</f>
        <v>0</v>
      </c>
      <c r="I162" s="81">
        <f t="shared" si="31"/>
        <v>0</v>
      </c>
      <c r="J162" s="71">
        <f t="shared" si="27"/>
        <v>0</v>
      </c>
      <c r="K162" s="72">
        <f>IF(A162=$G$4,SUM($E$9:E162),0)</f>
        <v>0</v>
      </c>
    </row>
    <row r="163" spans="1:11" s="73" customFormat="1" ht="15">
      <c r="A163" s="78">
        <f t="shared" si="32"/>
        <v>154</v>
      </c>
      <c r="B163" s="79">
        <f t="shared" si="33"/>
        <v>0</v>
      </c>
      <c r="C163" s="89">
        <f t="shared" si="30"/>
        <v>2054</v>
      </c>
      <c r="D163" s="90">
        <f t="shared" si="34"/>
        <v>0</v>
      </c>
      <c r="E163" s="90">
        <f t="shared" si="35"/>
        <v>0</v>
      </c>
      <c r="F163" s="74">
        <f t="shared" si="36"/>
        <v>0</v>
      </c>
      <c r="G163" s="74">
        <f t="shared" si="37"/>
        <v>0</v>
      </c>
      <c r="H163" s="80">
        <f>IF(C163&lt;=$I$219,SUM($G$9:G163),0)</f>
        <v>0</v>
      </c>
      <c r="I163" s="81">
        <f t="shared" si="31"/>
        <v>0</v>
      </c>
      <c r="J163" s="71">
        <f t="shared" si="27"/>
        <v>0</v>
      </c>
      <c r="K163" s="72">
        <f>IF(A163=$G$4,SUM($E$9:E163),0)</f>
        <v>0</v>
      </c>
    </row>
    <row r="164" spans="1:11" s="73" customFormat="1" ht="15">
      <c r="A164" s="78">
        <f t="shared" si="32"/>
        <v>155</v>
      </c>
      <c r="B164" s="79">
        <f t="shared" si="33"/>
        <v>0</v>
      </c>
      <c r="C164" s="89">
        <f t="shared" si="30"/>
        <v>2055</v>
      </c>
      <c r="D164" s="90">
        <f t="shared" si="34"/>
        <v>0</v>
      </c>
      <c r="E164" s="90">
        <f t="shared" si="35"/>
        <v>0</v>
      </c>
      <c r="F164" s="74">
        <f t="shared" si="36"/>
        <v>0</v>
      </c>
      <c r="G164" s="74">
        <f t="shared" si="37"/>
        <v>0</v>
      </c>
      <c r="H164" s="80">
        <f>IF(C164&lt;=$I$219,SUM($G$9:G164),0)</f>
        <v>0</v>
      </c>
      <c r="I164" s="81">
        <f t="shared" si="31"/>
        <v>0</v>
      </c>
      <c r="J164" s="71">
        <f t="shared" si="27"/>
        <v>0</v>
      </c>
      <c r="K164" s="72">
        <f>IF(A164=$G$4,SUM($E$9:E164),0)</f>
        <v>0</v>
      </c>
    </row>
    <row r="165" spans="1:11" s="73" customFormat="1" ht="15">
      <c r="A165" s="78">
        <f t="shared" si="32"/>
        <v>156</v>
      </c>
      <c r="B165" s="79">
        <f t="shared" si="33"/>
        <v>0</v>
      </c>
      <c r="C165" s="89">
        <f t="shared" si="30"/>
        <v>2056</v>
      </c>
      <c r="D165" s="90">
        <f t="shared" si="34"/>
        <v>0</v>
      </c>
      <c r="E165" s="90">
        <f t="shared" si="35"/>
        <v>0</v>
      </c>
      <c r="F165" s="74">
        <f t="shared" si="36"/>
        <v>0</v>
      </c>
      <c r="G165" s="74">
        <f t="shared" si="37"/>
        <v>0</v>
      </c>
      <c r="H165" s="80">
        <f>IF(C165&lt;=$I$219,SUM($G$9:G165),0)</f>
        <v>0</v>
      </c>
      <c r="I165" s="81">
        <f t="shared" si="31"/>
        <v>0</v>
      </c>
      <c r="J165" s="71">
        <f t="shared" si="27"/>
        <v>0</v>
      </c>
      <c r="K165" s="72">
        <f>IF(A165=$G$4,SUM($E$9:E165),0)</f>
        <v>0</v>
      </c>
    </row>
    <row r="166" spans="1:11" s="73" customFormat="1" ht="15">
      <c r="A166" s="78">
        <f t="shared" si="32"/>
        <v>157</v>
      </c>
      <c r="B166" s="79">
        <f t="shared" si="33"/>
        <v>0</v>
      </c>
      <c r="C166" s="89">
        <f t="shared" si="30"/>
        <v>2057</v>
      </c>
      <c r="D166" s="90">
        <f t="shared" si="34"/>
        <v>0</v>
      </c>
      <c r="E166" s="90">
        <f t="shared" si="35"/>
        <v>0</v>
      </c>
      <c r="F166" s="74">
        <f t="shared" si="36"/>
        <v>0</v>
      </c>
      <c r="G166" s="74">
        <f t="shared" si="37"/>
        <v>0</v>
      </c>
      <c r="H166" s="80">
        <f>IF(C166&lt;=$I$219,SUM($G$9:G166),0)</f>
        <v>0</v>
      </c>
      <c r="I166" s="81">
        <f t="shared" si="31"/>
        <v>0</v>
      </c>
      <c r="J166" s="71">
        <f t="shared" si="27"/>
        <v>0</v>
      </c>
      <c r="K166" s="72">
        <f>IF(A166=$G$4,SUM($E$9:E166),0)</f>
        <v>0</v>
      </c>
    </row>
    <row r="167" spans="1:11" s="73" customFormat="1" ht="15">
      <c r="A167" s="78">
        <f t="shared" si="32"/>
        <v>158</v>
      </c>
      <c r="B167" s="79">
        <f t="shared" si="33"/>
        <v>0</v>
      </c>
      <c r="C167" s="89">
        <f t="shared" si="30"/>
        <v>2058</v>
      </c>
      <c r="D167" s="90">
        <f t="shared" si="34"/>
        <v>0</v>
      </c>
      <c r="E167" s="90">
        <f t="shared" si="35"/>
        <v>0</v>
      </c>
      <c r="F167" s="74">
        <f t="shared" si="36"/>
        <v>0</v>
      </c>
      <c r="G167" s="74">
        <f t="shared" si="37"/>
        <v>0</v>
      </c>
      <c r="H167" s="80">
        <f>IF(C167&lt;=$I$219,SUM($G$9:G167),0)</f>
        <v>0</v>
      </c>
      <c r="I167" s="81">
        <f t="shared" si="31"/>
        <v>0</v>
      </c>
      <c r="J167" s="71">
        <f t="shared" si="27"/>
        <v>0</v>
      </c>
      <c r="K167" s="72">
        <f>IF(A167=$G$4,SUM($E$9:E167),0)</f>
        <v>0</v>
      </c>
    </row>
    <row r="168" spans="1:11" s="73" customFormat="1" ht="15">
      <c r="A168" s="78">
        <f t="shared" si="32"/>
        <v>159</v>
      </c>
      <c r="B168" s="79">
        <f t="shared" si="33"/>
        <v>0</v>
      </c>
      <c r="C168" s="89">
        <f t="shared" si="30"/>
        <v>2059</v>
      </c>
      <c r="D168" s="90">
        <f t="shared" si="34"/>
        <v>0</v>
      </c>
      <c r="E168" s="90">
        <f t="shared" si="35"/>
        <v>0</v>
      </c>
      <c r="F168" s="74">
        <f t="shared" si="36"/>
        <v>0</v>
      </c>
      <c r="G168" s="74">
        <f t="shared" si="37"/>
        <v>0</v>
      </c>
      <c r="H168" s="80">
        <f>IF(C168&lt;=$I$219,SUM($G$9:G168),0)</f>
        <v>0</v>
      </c>
      <c r="I168" s="81">
        <f t="shared" si="31"/>
        <v>0</v>
      </c>
      <c r="J168" s="71">
        <f t="shared" si="27"/>
        <v>0</v>
      </c>
      <c r="K168" s="72">
        <f>IF(A168=$G$4,SUM($E$9:E168),0)</f>
        <v>0</v>
      </c>
    </row>
    <row r="169" spans="1:11" s="73" customFormat="1" ht="15">
      <c r="A169" s="78">
        <f t="shared" si="32"/>
        <v>160</v>
      </c>
      <c r="B169" s="79">
        <f t="shared" si="33"/>
        <v>0</v>
      </c>
      <c r="C169" s="89">
        <f t="shared" si="30"/>
        <v>2060</v>
      </c>
      <c r="D169" s="90">
        <f t="shared" si="34"/>
        <v>0</v>
      </c>
      <c r="E169" s="90">
        <f t="shared" si="35"/>
        <v>0</v>
      </c>
      <c r="F169" s="74">
        <f t="shared" si="36"/>
        <v>0</v>
      </c>
      <c r="G169" s="74">
        <f t="shared" si="37"/>
        <v>0</v>
      </c>
      <c r="H169" s="80">
        <f>IF(C169&lt;=$I$219,SUM($G$9:G169),0)</f>
        <v>0</v>
      </c>
      <c r="I169" s="81">
        <f t="shared" si="31"/>
        <v>0</v>
      </c>
      <c r="J169" s="71">
        <f t="shared" si="27"/>
        <v>0</v>
      </c>
      <c r="K169" s="72">
        <f>IF(A169=$G$4,SUM($E$9:E169),0)</f>
        <v>0</v>
      </c>
    </row>
    <row r="170" spans="1:11" s="73" customFormat="1" ht="15">
      <c r="A170" s="78">
        <f t="shared" si="32"/>
        <v>161</v>
      </c>
      <c r="B170" s="79">
        <f t="shared" si="33"/>
        <v>0</v>
      </c>
      <c r="C170" s="89">
        <f t="shared" si="30"/>
        <v>2061</v>
      </c>
      <c r="D170" s="90">
        <f t="shared" si="34"/>
        <v>0</v>
      </c>
      <c r="E170" s="90">
        <f t="shared" si="35"/>
        <v>0</v>
      </c>
      <c r="F170" s="74">
        <f t="shared" si="36"/>
        <v>0</v>
      </c>
      <c r="G170" s="74">
        <f t="shared" si="37"/>
        <v>0</v>
      </c>
      <c r="H170" s="80">
        <f>IF(C170&lt;=$I$219,SUM($G$9:G170),0)</f>
        <v>0</v>
      </c>
      <c r="I170" s="81">
        <f t="shared" si="31"/>
        <v>0</v>
      </c>
      <c r="J170" s="71">
        <f t="shared" si="27"/>
        <v>0</v>
      </c>
      <c r="K170" s="72">
        <f>IF(A170=$G$4,SUM($E$9:E170),0)</f>
        <v>0</v>
      </c>
    </row>
    <row r="171" spans="1:11" s="73" customFormat="1" ht="15">
      <c r="A171" s="78">
        <f t="shared" si="32"/>
        <v>162</v>
      </c>
      <c r="B171" s="79">
        <f t="shared" si="33"/>
        <v>0</v>
      </c>
      <c r="C171" s="89">
        <f t="shared" si="30"/>
        <v>2062</v>
      </c>
      <c r="D171" s="90">
        <f t="shared" si="34"/>
        <v>0</v>
      </c>
      <c r="E171" s="90">
        <f t="shared" si="35"/>
        <v>0</v>
      </c>
      <c r="F171" s="74">
        <f t="shared" si="36"/>
        <v>0</v>
      </c>
      <c r="G171" s="74">
        <f t="shared" si="37"/>
        <v>0</v>
      </c>
      <c r="H171" s="80">
        <f>IF(C171&lt;=$I$219,SUM($G$9:G171),0)</f>
        <v>0</v>
      </c>
      <c r="I171" s="81">
        <f t="shared" si="31"/>
        <v>0</v>
      </c>
      <c r="J171" s="71">
        <f t="shared" si="27"/>
        <v>0</v>
      </c>
      <c r="K171" s="72">
        <f>IF(A171=$G$4,SUM($E$9:E171),0)</f>
        <v>0</v>
      </c>
    </row>
    <row r="172" spans="1:11" s="73" customFormat="1" ht="15">
      <c r="A172" s="78">
        <f t="shared" si="32"/>
        <v>163</v>
      </c>
      <c r="B172" s="79">
        <f t="shared" si="33"/>
        <v>0</v>
      </c>
      <c r="C172" s="89">
        <f t="shared" si="30"/>
        <v>2063</v>
      </c>
      <c r="D172" s="90">
        <f t="shared" si="34"/>
        <v>0</v>
      </c>
      <c r="E172" s="90">
        <f t="shared" si="35"/>
        <v>0</v>
      </c>
      <c r="F172" s="74">
        <f t="shared" si="36"/>
        <v>0</v>
      </c>
      <c r="G172" s="74">
        <f t="shared" si="37"/>
        <v>0</v>
      </c>
      <c r="H172" s="80">
        <f>IF(C172&lt;=$I$219,SUM($G$9:G172),0)</f>
        <v>0</v>
      </c>
      <c r="I172" s="81">
        <f t="shared" si="31"/>
        <v>0</v>
      </c>
      <c r="J172" s="71">
        <f t="shared" si="27"/>
        <v>0</v>
      </c>
      <c r="K172" s="72">
        <f>IF(A172=$G$4,SUM($E$9:E172),0)</f>
        <v>0</v>
      </c>
    </row>
    <row r="173" spans="1:11" s="73" customFormat="1" ht="15">
      <c r="A173" s="78">
        <f t="shared" si="32"/>
        <v>164</v>
      </c>
      <c r="B173" s="79">
        <f t="shared" si="33"/>
        <v>0</v>
      </c>
      <c r="C173" s="89">
        <f t="shared" si="30"/>
        <v>2064</v>
      </c>
      <c r="D173" s="90">
        <f t="shared" si="34"/>
        <v>0</v>
      </c>
      <c r="E173" s="90">
        <f t="shared" si="35"/>
        <v>0</v>
      </c>
      <c r="F173" s="74">
        <f t="shared" si="36"/>
        <v>0</v>
      </c>
      <c r="G173" s="74">
        <f t="shared" si="37"/>
        <v>0</v>
      </c>
      <c r="H173" s="80">
        <f>IF(C173&lt;=$I$219,SUM($G$9:G173),0)</f>
        <v>0</v>
      </c>
      <c r="I173" s="81">
        <f t="shared" si="31"/>
        <v>0</v>
      </c>
      <c r="J173" s="71">
        <f t="shared" si="27"/>
        <v>0</v>
      </c>
      <c r="K173" s="72">
        <f>IF(A173=$G$4,SUM($E$9:E173),0)</f>
        <v>0</v>
      </c>
    </row>
    <row r="174" spans="1:11" s="73" customFormat="1" ht="15">
      <c r="A174" s="78">
        <f t="shared" si="32"/>
        <v>165</v>
      </c>
      <c r="B174" s="79">
        <f t="shared" si="33"/>
        <v>0</v>
      </c>
      <c r="C174" s="89">
        <f t="shared" si="30"/>
        <v>2065</v>
      </c>
      <c r="D174" s="90">
        <f t="shared" si="34"/>
        <v>0</v>
      </c>
      <c r="E174" s="90">
        <f t="shared" si="35"/>
        <v>0</v>
      </c>
      <c r="F174" s="74">
        <f t="shared" si="36"/>
        <v>0</v>
      </c>
      <c r="G174" s="74">
        <f t="shared" si="37"/>
        <v>0</v>
      </c>
      <c r="H174" s="80">
        <f>IF(C174&lt;=$I$219,SUM($G$9:G174),0)</f>
        <v>0</v>
      </c>
      <c r="I174" s="81">
        <f t="shared" si="31"/>
        <v>0</v>
      </c>
      <c r="J174" s="71">
        <f t="shared" si="27"/>
        <v>0</v>
      </c>
      <c r="K174" s="72">
        <f>IF(A174=$G$4,SUM($E$9:E174),0)</f>
        <v>0</v>
      </c>
    </row>
    <row r="175" spans="1:11" s="73" customFormat="1" ht="15">
      <c r="A175" s="78">
        <f t="shared" si="32"/>
        <v>166</v>
      </c>
      <c r="B175" s="79">
        <f t="shared" si="33"/>
        <v>0</v>
      </c>
      <c r="C175" s="89">
        <f t="shared" si="30"/>
        <v>2066</v>
      </c>
      <c r="D175" s="90">
        <f t="shared" si="34"/>
        <v>0</v>
      </c>
      <c r="E175" s="90">
        <f t="shared" si="35"/>
        <v>0</v>
      </c>
      <c r="F175" s="74">
        <f t="shared" si="36"/>
        <v>0</v>
      </c>
      <c r="G175" s="74">
        <f t="shared" si="37"/>
        <v>0</v>
      </c>
      <c r="H175" s="80">
        <f>IF(C175&lt;=$I$219,SUM($G$9:G175),0)</f>
        <v>0</v>
      </c>
      <c r="I175" s="81">
        <f t="shared" si="31"/>
        <v>0</v>
      </c>
      <c r="J175" s="71">
        <f t="shared" si="27"/>
        <v>0</v>
      </c>
      <c r="K175" s="72">
        <f>IF(A175=$G$4,SUM($E$9:E175),0)</f>
        <v>0</v>
      </c>
    </row>
    <row r="176" spans="1:11" s="73" customFormat="1" ht="15">
      <c r="A176" s="78">
        <f t="shared" si="32"/>
        <v>167</v>
      </c>
      <c r="B176" s="79">
        <f t="shared" si="33"/>
        <v>0</v>
      </c>
      <c r="C176" s="89">
        <f t="shared" si="30"/>
        <v>2067</v>
      </c>
      <c r="D176" s="90">
        <f t="shared" si="34"/>
        <v>0</v>
      </c>
      <c r="E176" s="90">
        <f t="shared" si="35"/>
        <v>0</v>
      </c>
      <c r="F176" s="74">
        <f t="shared" si="36"/>
        <v>0</v>
      </c>
      <c r="G176" s="74">
        <f t="shared" si="37"/>
        <v>0</v>
      </c>
      <c r="H176" s="80">
        <f>IF(C176&lt;=$I$219,SUM($G$9:G176),0)</f>
        <v>0</v>
      </c>
      <c r="I176" s="81">
        <f t="shared" si="31"/>
        <v>0</v>
      </c>
      <c r="J176" s="71">
        <f t="shared" si="27"/>
        <v>0</v>
      </c>
      <c r="K176" s="72">
        <f>IF(A176=$G$4,SUM($E$9:E176),0)</f>
        <v>0</v>
      </c>
    </row>
    <row r="177" spans="1:11" s="73" customFormat="1" ht="15">
      <c r="A177" s="78">
        <f t="shared" si="32"/>
        <v>168</v>
      </c>
      <c r="B177" s="79">
        <f t="shared" si="33"/>
        <v>0</v>
      </c>
      <c r="C177" s="89">
        <f t="shared" si="30"/>
        <v>2068</v>
      </c>
      <c r="D177" s="90">
        <f t="shared" si="34"/>
        <v>0</v>
      </c>
      <c r="E177" s="90">
        <f t="shared" si="35"/>
        <v>0</v>
      </c>
      <c r="F177" s="74">
        <f t="shared" si="36"/>
        <v>0</v>
      </c>
      <c r="G177" s="74">
        <f t="shared" si="37"/>
        <v>0</v>
      </c>
      <c r="H177" s="80">
        <f>IF(C177&lt;=$I$219,SUM($G$9:G177),0)</f>
        <v>0</v>
      </c>
      <c r="I177" s="81">
        <f t="shared" si="31"/>
        <v>0</v>
      </c>
      <c r="J177" s="71">
        <f t="shared" si="27"/>
        <v>0</v>
      </c>
      <c r="K177" s="72">
        <f>IF(A177=$G$4,SUM($E$9:E177),0)</f>
        <v>0</v>
      </c>
    </row>
    <row r="178" spans="1:11" s="73" customFormat="1" ht="15">
      <c r="A178" s="78">
        <f t="shared" si="32"/>
        <v>169</v>
      </c>
      <c r="B178" s="79">
        <f t="shared" si="33"/>
        <v>0</v>
      </c>
      <c r="C178" s="89">
        <f t="shared" si="30"/>
        <v>2069</v>
      </c>
      <c r="D178" s="90">
        <f t="shared" si="34"/>
        <v>0</v>
      </c>
      <c r="E178" s="90">
        <f t="shared" si="35"/>
        <v>0</v>
      </c>
      <c r="F178" s="74">
        <f t="shared" si="36"/>
        <v>0</v>
      </c>
      <c r="G178" s="74">
        <f t="shared" si="37"/>
        <v>0</v>
      </c>
      <c r="H178" s="80">
        <f>IF(C178&lt;=$I$219,SUM($G$9:G178),0)</f>
        <v>0</v>
      </c>
      <c r="I178" s="81">
        <f t="shared" si="31"/>
        <v>0</v>
      </c>
      <c r="J178" s="71">
        <f t="shared" si="27"/>
        <v>0</v>
      </c>
      <c r="K178" s="72">
        <f>IF(A178=$G$4,SUM($E$9:E178),0)</f>
        <v>0</v>
      </c>
    </row>
    <row r="179" spans="1:11" s="73" customFormat="1" ht="15">
      <c r="A179" s="78">
        <f t="shared" si="32"/>
        <v>170</v>
      </c>
      <c r="B179" s="79">
        <f t="shared" si="33"/>
        <v>0</v>
      </c>
      <c r="C179" s="89">
        <f t="shared" si="30"/>
        <v>2070</v>
      </c>
      <c r="D179" s="90">
        <f t="shared" si="34"/>
        <v>0</v>
      </c>
      <c r="E179" s="90">
        <f t="shared" si="35"/>
        <v>0</v>
      </c>
      <c r="F179" s="74">
        <f t="shared" si="36"/>
        <v>0</v>
      </c>
      <c r="G179" s="74">
        <f t="shared" si="37"/>
        <v>0</v>
      </c>
      <c r="H179" s="80">
        <f>IF(C179&lt;=$I$219,SUM($G$9:G179),0)</f>
        <v>0</v>
      </c>
      <c r="I179" s="81">
        <f t="shared" si="31"/>
        <v>0</v>
      </c>
      <c r="J179" s="71">
        <f t="shared" si="27"/>
        <v>0</v>
      </c>
      <c r="K179" s="72">
        <f>IF(A179=$G$4,SUM($E$9:E179),0)</f>
        <v>0</v>
      </c>
    </row>
    <row r="180" spans="1:11" s="73" customFormat="1" ht="15">
      <c r="A180" s="78">
        <f t="shared" si="32"/>
        <v>171</v>
      </c>
      <c r="B180" s="79">
        <f t="shared" si="33"/>
        <v>0</v>
      </c>
      <c r="C180" s="89">
        <f t="shared" si="30"/>
        <v>2071</v>
      </c>
      <c r="D180" s="90">
        <f t="shared" si="34"/>
        <v>0</v>
      </c>
      <c r="E180" s="90">
        <f t="shared" si="35"/>
        <v>0</v>
      </c>
      <c r="F180" s="74">
        <f t="shared" si="36"/>
        <v>0</v>
      </c>
      <c r="G180" s="74">
        <f t="shared" si="37"/>
        <v>0</v>
      </c>
      <c r="H180" s="80">
        <f>IF(C180&lt;=$I$219,SUM($G$9:G180),0)</f>
        <v>0</v>
      </c>
      <c r="I180" s="81">
        <f t="shared" si="31"/>
        <v>0</v>
      </c>
      <c r="J180" s="71">
        <f t="shared" si="27"/>
        <v>0</v>
      </c>
      <c r="K180" s="72">
        <f>IF(A180=$G$4,SUM($E$9:E180),0)</f>
        <v>0</v>
      </c>
    </row>
    <row r="181" spans="1:11" s="73" customFormat="1" ht="15">
      <c r="A181" s="78">
        <f t="shared" si="32"/>
        <v>172</v>
      </c>
      <c r="B181" s="79">
        <f t="shared" si="33"/>
        <v>0</v>
      </c>
      <c r="C181" s="89">
        <f t="shared" si="30"/>
        <v>2072</v>
      </c>
      <c r="D181" s="90">
        <f t="shared" si="34"/>
        <v>0</v>
      </c>
      <c r="E181" s="90">
        <f t="shared" si="35"/>
        <v>0</v>
      </c>
      <c r="F181" s="74">
        <f t="shared" si="36"/>
        <v>0</v>
      </c>
      <c r="G181" s="74">
        <f t="shared" si="37"/>
        <v>0</v>
      </c>
      <c r="H181" s="80">
        <f>IF(C181&lt;=$I$219,SUM($G$9:G181),0)</f>
        <v>0</v>
      </c>
      <c r="I181" s="81">
        <f t="shared" si="31"/>
        <v>0</v>
      </c>
      <c r="J181" s="71">
        <f t="shared" si="27"/>
        <v>0</v>
      </c>
      <c r="K181" s="72">
        <f>IF(A181=$G$4,SUM($E$9:E181),0)</f>
        <v>0</v>
      </c>
    </row>
    <row r="182" spans="1:11" s="73" customFormat="1" ht="15">
      <c r="A182" s="78">
        <f t="shared" si="32"/>
        <v>173</v>
      </c>
      <c r="B182" s="79">
        <f t="shared" si="33"/>
        <v>0</v>
      </c>
      <c r="C182" s="89">
        <f t="shared" si="30"/>
        <v>2073</v>
      </c>
      <c r="D182" s="90">
        <f t="shared" si="34"/>
        <v>0</v>
      </c>
      <c r="E182" s="90">
        <f t="shared" si="35"/>
        <v>0</v>
      </c>
      <c r="F182" s="74">
        <f t="shared" si="36"/>
        <v>0</v>
      </c>
      <c r="G182" s="74">
        <f t="shared" si="37"/>
        <v>0</v>
      </c>
      <c r="H182" s="80">
        <f>IF(C182&lt;=$I$219,SUM($G$9:G182),0)</f>
        <v>0</v>
      </c>
      <c r="I182" s="81">
        <f t="shared" si="31"/>
        <v>0</v>
      </c>
      <c r="J182" s="71">
        <f t="shared" si="27"/>
        <v>0</v>
      </c>
      <c r="K182" s="72">
        <f>IF(A182=$G$4,SUM($E$9:E182),0)</f>
        <v>0</v>
      </c>
    </row>
    <row r="183" spans="1:11" s="73" customFormat="1" ht="15">
      <c r="A183" s="78">
        <f t="shared" si="32"/>
        <v>174</v>
      </c>
      <c r="B183" s="79">
        <f t="shared" si="33"/>
        <v>0</v>
      </c>
      <c r="C183" s="89">
        <f t="shared" si="30"/>
        <v>2074</v>
      </c>
      <c r="D183" s="90">
        <f t="shared" si="34"/>
        <v>0</v>
      </c>
      <c r="E183" s="90">
        <f t="shared" si="35"/>
        <v>0</v>
      </c>
      <c r="F183" s="74">
        <f t="shared" si="36"/>
        <v>0</v>
      </c>
      <c r="G183" s="74">
        <f t="shared" si="37"/>
        <v>0</v>
      </c>
      <c r="H183" s="80">
        <f>IF(C183&lt;=$I$219,SUM($G$9:G183),0)</f>
        <v>0</v>
      </c>
      <c r="I183" s="81">
        <f t="shared" si="31"/>
        <v>0</v>
      </c>
      <c r="J183" s="71">
        <f t="shared" si="27"/>
        <v>0</v>
      </c>
      <c r="K183" s="72">
        <f>IF(A183=$G$4,SUM($E$9:E183),0)</f>
        <v>0</v>
      </c>
    </row>
    <row r="184" spans="1:11" s="73" customFormat="1" ht="15">
      <c r="A184" s="78">
        <f t="shared" si="32"/>
        <v>175</v>
      </c>
      <c r="B184" s="79">
        <f t="shared" si="33"/>
        <v>0</v>
      </c>
      <c r="C184" s="89">
        <f t="shared" si="30"/>
        <v>2075</v>
      </c>
      <c r="D184" s="90">
        <f t="shared" si="34"/>
        <v>0</v>
      </c>
      <c r="E184" s="90">
        <f t="shared" si="35"/>
        <v>0</v>
      </c>
      <c r="F184" s="74">
        <f t="shared" si="36"/>
        <v>0</v>
      </c>
      <c r="G184" s="74">
        <f t="shared" si="37"/>
        <v>0</v>
      </c>
      <c r="H184" s="80">
        <f>IF(C184&lt;=$I$219,SUM($G$9:G184),0)</f>
        <v>0</v>
      </c>
      <c r="I184" s="81">
        <f t="shared" si="31"/>
        <v>0</v>
      </c>
      <c r="J184" s="71">
        <f t="shared" si="27"/>
        <v>0</v>
      </c>
      <c r="K184" s="72">
        <f>IF(A184=$G$4,SUM($E$9:E184),0)</f>
        <v>0</v>
      </c>
    </row>
    <row r="185" spans="1:11" s="73" customFormat="1" ht="15">
      <c r="A185" s="78">
        <f t="shared" si="32"/>
        <v>176</v>
      </c>
      <c r="B185" s="79">
        <f t="shared" si="33"/>
        <v>0</v>
      </c>
      <c r="C185" s="89">
        <f t="shared" si="30"/>
        <v>2076</v>
      </c>
      <c r="D185" s="90">
        <f t="shared" si="34"/>
        <v>0</v>
      </c>
      <c r="E185" s="90">
        <f t="shared" si="35"/>
        <v>0</v>
      </c>
      <c r="F185" s="74">
        <f t="shared" si="36"/>
        <v>0</v>
      </c>
      <c r="G185" s="74">
        <f t="shared" si="37"/>
        <v>0</v>
      </c>
      <c r="H185" s="80">
        <f>IF(C185&lt;=$I$219,SUM($G$9:G185),0)</f>
        <v>0</v>
      </c>
      <c r="I185" s="81">
        <f t="shared" si="31"/>
        <v>0</v>
      </c>
      <c r="J185" s="71">
        <f t="shared" si="27"/>
        <v>0</v>
      </c>
      <c r="K185" s="72">
        <f>IF(A185=$G$4,SUM($E$9:E185),0)</f>
        <v>0</v>
      </c>
    </row>
    <row r="186" spans="1:11" s="73" customFormat="1" ht="15">
      <c r="A186" s="78">
        <f t="shared" si="32"/>
        <v>177</v>
      </c>
      <c r="B186" s="79">
        <f t="shared" si="33"/>
        <v>0</v>
      </c>
      <c r="C186" s="89">
        <f t="shared" si="30"/>
        <v>2077</v>
      </c>
      <c r="D186" s="90">
        <f t="shared" si="34"/>
        <v>0</v>
      </c>
      <c r="E186" s="90">
        <f t="shared" si="35"/>
        <v>0</v>
      </c>
      <c r="F186" s="74">
        <f t="shared" si="36"/>
        <v>0</v>
      </c>
      <c r="G186" s="74">
        <f t="shared" si="37"/>
        <v>0</v>
      </c>
      <c r="H186" s="80">
        <f>IF(C186&lt;=$I$219,SUM($G$9:G186),0)</f>
        <v>0</v>
      </c>
      <c r="I186" s="81">
        <f t="shared" si="31"/>
        <v>0</v>
      </c>
      <c r="J186" s="71">
        <f t="shared" si="27"/>
        <v>0</v>
      </c>
      <c r="K186" s="72">
        <f>IF(A186=$G$4,SUM($E$9:E186),0)</f>
        <v>0</v>
      </c>
    </row>
    <row r="187" spans="1:11" s="73" customFormat="1" ht="15">
      <c r="A187" s="78">
        <f t="shared" si="32"/>
        <v>178</v>
      </c>
      <c r="B187" s="79">
        <f t="shared" si="33"/>
        <v>0</v>
      </c>
      <c r="C187" s="89">
        <f t="shared" si="30"/>
        <v>2078</v>
      </c>
      <c r="D187" s="90">
        <f t="shared" si="34"/>
        <v>0</v>
      </c>
      <c r="E187" s="90">
        <f t="shared" si="35"/>
        <v>0</v>
      </c>
      <c r="F187" s="74">
        <f t="shared" si="36"/>
        <v>0</v>
      </c>
      <c r="G187" s="74">
        <f t="shared" si="37"/>
        <v>0</v>
      </c>
      <c r="H187" s="80">
        <f>IF(C187&lt;=$I$219,SUM($G$9:G187),0)</f>
        <v>0</v>
      </c>
      <c r="I187" s="81">
        <f t="shared" si="31"/>
        <v>0</v>
      </c>
      <c r="J187" s="71">
        <f t="shared" si="27"/>
        <v>0</v>
      </c>
      <c r="K187" s="72">
        <f>IF(A187=$G$4,SUM($E$9:E187),0)</f>
        <v>0</v>
      </c>
    </row>
    <row r="188" spans="1:11" s="73" customFormat="1" ht="15">
      <c r="A188" s="78">
        <f t="shared" si="32"/>
        <v>179</v>
      </c>
      <c r="B188" s="79">
        <f t="shared" si="33"/>
        <v>0</v>
      </c>
      <c r="C188" s="89">
        <f t="shared" si="30"/>
        <v>2079</v>
      </c>
      <c r="D188" s="90">
        <f t="shared" si="34"/>
        <v>0</v>
      </c>
      <c r="E188" s="90">
        <f t="shared" si="35"/>
        <v>0</v>
      </c>
      <c r="F188" s="74">
        <f t="shared" si="36"/>
        <v>0</v>
      </c>
      <c r="G188" s="74">
        <f t="shared" si="37"/>
        <v>0</v>
      </c>
      <c r="H188" s="80">
        <f>IF(C188&lt;=$I$219,SUM($G$9:G188),0)</f>
        <v>0</v>
      </c>
      <c r="I188" s="81">
        <f t="shared" si="31"/>
        <v>0</v>
      </c>
      <c r="J188" s="71">
        <f t="shared" si="27"/>
        <v>0</v>
      </c>
      <c r="K188" s="72">
        <f>IF(A188=$G$4,SUM($E$9:E188),0)</f>
        <v>0</v>
      </c>
    </row>
    <row r="189" spans="1:11" s="73" customFormat="1" ht="15">
      <c r="A189" s="78">
        <f t="shared" si="32"/>
        <v>180</v>
      </c>
      <c r="B189" s="79">
        <f aca="true" t="shared" si="38" ref="B189:B220">IF(C189&lt;=$I$219,G189,0)</f>
        <v>0</v>
      </c>
      <c r="C189" s="89">
        <f t="shared" si="30"/>
        <v>2080</v>
      </c>
      <c r="D189" s="90">
        <f aca="true" t="shared" si="39" ref="D189:D220">IF(C189&gt;$I$219,0%,$I$218)</f>
        <v>0</v>
      </c>
      <c r="E189" s="90">
        <f aca="true" t="shared" si="40" ref="E189:E214">IF(C189&gt;$I$219,0%,$I$218)</f>
        <v>0</v>
      </c>
      <c r="F189" s="74">
        <f aca="true" t="shared" si="41" ref="F189:F214">IF(C189&lt;=$I$219,B189*E188,0%)</f>
        <v>0</v>
      </c>
      <c r="G189" s="74">
        <f aca="true" t="shared" si="42" ref="G189:G214">IF(C189&lt;=$I$219,G188+(G188*E189),0)</f>
        <v>0</v>
      </c>
      <c r="H189" s="80">
        <f>IF(C189&lt;=$I$219,SUM($G$9:G189),0)</f>
        <v>0</v>
      </c>
      <c r="I189" s="81">
        <f t="shared" si="31"/>
        <v>0</v>
      </c>
      <c r="J189" s="71">
        <f t="shared" si="27"/>
        <v>0</v>
      </c>
      <c r="K189" s="72">
        <f>IF(A189=$G$4,SUM($E$9:E189),0)</f>
        <v>0</v>
      </c>
    </row>
    <row r="190" spans="1:11" s="73" customFormat="1" ht="15">
      <c r="A190" s="78">
        <f t="shared" si="32"/>
        <v>181</v>
      </c>
      <c r="B190" s="79">
        <f t="shared" si="38"/>
        <v>0</v>
      </c>
      <c r="C190" s="89">
        <f t="shared" si="30"/>
        <v>2081</v>
      </c>
      <c r="D190" s="90">
        <f t="shared" si="39"/>
        <v>0</v>
      </c>
      <c r="E190" s="90">
        <f t="shared" si="40"/>
        <v>0</v>
      </c>
      <c r="F190" s="74">
        <f t="shared" si="41"/>
        <v>0</v>
      </c>
      <c r="G190" s="74">
        <f t="shared" si="42"/>
        <v>0</v>
      </c>
      <c r="H190" s="80">
        <f>IF(C190&lt;=$I$219,SUM($G$9:G190),0)</f>
        <v>0</v>
      </c>
      <c r="I190" s="81">
        <f t="shared" si="31"/>
        <v>0</v>
      </c>
      <c r="J190" s="71">
        <f aca="true" t="shared" si="43" ref="J190:J214">IF(K190&gt;0%,K190/$G$4,0%)</f>
        <v>0</v>
      </c>
      <c r="K190" s="72">
        <f>IF(A190=$G$4,SUM($E$9:E190),0)</f>
        <v>0</v>
      </c>
    </row>
    <row r="191" spans="1:11" s="73" customFormat="1" ht="15">
      <c r="A191" s="78">
        <f t="shared" si="32"/>
        <v>182</v>
      </c>
      <c r="B191" s="79">
        <f t="shared" si="38"/>
        <v>0</v>
      </c>
      <c r="C191" s="89">
        <f t="shared" si="30"/>
        <v>2082</v>
      </c>
      <c r="D191" s="90">
        <f t="shared" si="39"/>
        <v>0</v>
      </c>
      <c r="E191" s="90">
        <f t="shared" si="40"/>
        <v>0</v>
      </c>
      <c r="F191" s="74">
        <f t="shared" si="41"/>
        <v>0</v>
      </c>
      <c r="G191" s="74">
        <f t="shared" si="42"/>
        <v>0</v>
      </c>
      <c r="H191" s="80">
        <f>IF(C191&lt;=$I$219,SUM($G$9:G191),0)</f>
        <v>0</v>
      </c>
      <c r="I191" s="81">
        <f t="shared" si="31"/>
        <v>0</v>
      </c>
      <c r="J191" s="71">
        <f t="shared" si="43"/>
        <v>0</v>
      </c>
      <c r="K191" s="72">
        <f>IF(A191=$G$4,SUM($E$9:E191),0)</f>
        <v>0</v>
      </c>
    </row>
    <row r="192" spans="1:11" s="73" customFormat="1" ht="15">
      <c r="A192" s="78">
        <f t="shared" si="32"/>
        <v>183</v>
      </c>
      <c r="B192" s="79">
        <f t="shared" si="38"/>
        <v>0</v>
      </c>
      <c r="C192" s="89">
        <f t="shared" si="30"/>
        <v>2083</v>
      </c>
      <c r="D192" s="90">
        <f t="shared" si="39"/>
        <v>0</v>
      </c>
      <c r="E192" s="90">
        <f t="shared" si="40"/>
        <v>0</v>
      </c>
      <c r="F192" s="74">
        <f t="shared" si="41"/>
        <v>0</v>
      </c>
      <c r="G192" s="74">
        <f t="shared" si="42"/>
        <v>0</v>
      </c>
      <c r="H192" s="80">
        <f>IF(C192&lt;=$I$219,SUM($G$9:G192),0)</f>
        <v>0</v>
      </c>
      <c r="I192" s="81">
        <f t="shared" si="31"/>
        <v>0</v>
      </c>
      <c r="J192" s="71">
        <f t="shared" si="43"/>
        <v>0</v>
      </c>
      <c r="K192" s="72">
        <f>IF(A192=$G$4,SUM($E$9:E192),0)</f>
        <v>0</v>
      </c>
    </row>
    <row r="193" spans="1:11" s="73" customFormat="1" ht="15">
      <c r="A193" s="78">
        <f t="shared" si="32"/>
        <v>184</v>
      </c>
      <c r="B193" s="79">
        <f t="shared" si="38"/>
        <v>0</v>
      </c>
      <c r="C193" s="89">
        <f t="shared" si="30"/>
        <v>2084</v>
      </c>
      <c r="D193" s="90">
        <f t="shared" si="39"/>
        <v>0</v>
      </c>
      <c r="E193" s="90">
        <f t="shared" si="40"/>
        <v>0</v>
      </c>
      <c r="F193" s="74">
        <f t="shared" si="41"/>
        <v>0</v>
      </c>
      <c r="G193" s="74">
        <f t="shared" si="42"/>
        <v>0</v>
      </c>
      <c r="H193" s="80">
        <f>IF(C193&lt;=$I$219,SUM($G$9:G193),0)</f>
        <v>0</v>
      </c>
      <c r="I193" s="81">
        <f t="shared" si="31"/>
        <v>0</v>
      </c>
      <c r="J193" s="71">
        <f t="shared" si="43"/>
        <v>0</v>
      </c>
      <c r="K193" s="72">
        <f>IF(A193=$G$4,SUM($E$9:E193),0)</f>
        <v>0</v>
      </c>
    </row>
    <row r="194" spans="1:11" s="73" customFormat="1" ht="15">
      <c r="A194" s="78">
        <f t="shared" si="32"/>
        <v>185</v>
      </c>
      <c r="B194" s="79">
        <f t="shared" si="38"/>
        <v>0</v>
      </c>
      <c r="C194" s="89">
        <f t="shared" si="30"/>
        <v>2085</v>
      </c>
      <c r="D194" s="90">
        <f t="shared" si="39"/>
        <v>0</v>
      </c>
      <c r="E194" s="90">
        <f t="shared" si="40"/>
        <v>0</v>
      </c>
      <c r="F194" s="74">
        <f t="shared" si="41"/>
        <v>0</v>
      </c>
      <c r="G194" s="74">
        <f t="shared" si="42"/>
        <v>0</v>
      </c>
      <c r="H194" s="80">
        <f>IF(C194&lt;=$I$219,SUM($G$9:G194),0)</f>
        <v>0</v>
      </c>
      <c r="I194" s="81">
        <f t="shared" si="31"/>
        <v>0</v>
      </c>
      <c r="J194" s="71">
        <f t="shared" si="43"/>
        <v>0</v>
      </c>
      <c r="K194" s="72">
        <f>IF(A194=$G$4,SUM($E$9:E194),0)</f>
        <v>0</v>
      </c>
    </row>
    <row r="195" spans="1:11" s="73" customFormat="1" ht="15">
      <c r="A195" s="78">
        <f t="shared" si="32"/>
        <v>186</v>
      </c>
      <c r="B195" s="79">
        <f t="shared" si="38"/>
        <v>0</v>
      </c>
      <c r="C195" s="89">
        <f t="shared" si="30"/>
        <v>2086</v>
      </c>
      <c r="D195" s="90">
        <f t="shared" si="39"/>
        <v>0</v>
      </c>
      <c r="E195" s="90">
        <f t="shared" si="40"/>
        <v>0</v>
      </c>
      <c r="F195" s="74">
        <f t="shared" si="41"/>
        <v>0</v>
      </c>
      <c r="G195" s="74">
        <f t="shared" si="42"/>
        <v>0</v>
      </c>
      <c r="H195" s="80">
        <f>IF(C195&lt;=$I$219,SUM($G$9:G195),0)</f>
        <v>0</v>
      </c>
      <c r="I195" s="81">
        <f t="shared" si="31"/>
        <v>0</v>
      </c>
      <c r="J195" s="71">
        <f t="shared" si="43"/>
        <v>0</v>
      </c>
      <c r="K195" s="72">
        <f>IF(A195=$G$4,SUM($E$9:E195),0)</f>
        <v>0</v>
      </c>
    </row>
    <row r="196" spans="1:11" s="73" customFormat="1" ht="15">
      <c r="A196" s="78">
        <f t="shared" si="32"/>
        <v>187</v>
      </c>
      <c r="B196" s="79">
        <f t="shared" si="38"/>
        <v>0</v>
      </c>
      <c r="C196" s="89">
        <f t="shared" si="30"/>
        <v>2087</v>
      </c>
      <c r="D196" s="90">
        <f t="shared" si="39"/>
        <v>0</v>
      </c>
      <c r="E196" s="90">
        <f t="shared" si="40"/>
        <v>0</v>
      </c>
      <c r="F196" s="74">
        <f t="shared" si="41"/>
        <v>0</v>
      </c>
      <c r="G196" s="74">
        <f t="shared" si="42"/>
        <v>0</v>
      </c>
      <c r="H196" s="80">
        <f>IF(C196&lt;=$I$219,SUM($G$9:G196),0)</f>
        <v>0</v>
      </c>
      <c r="I196" s="81">
        <f t="shared" si="31"/>
        <v>0</v>
      </c>
      <c r="J196" s="71">
        <f t="shared" si="43"/>
        <v>0</v>
      </c>
      <c r="K196" s="72">
        <f>IF(A196=$G$4,SUM($E$9:E196),0)</f>
        <v>0</v>
      </c>
    </row>
    <row r="197" spans="1:11" s="73" customFormat="1" ht="15">
      <c r="A197" s="78">
        <f t="shared" si="32"/>
        <v>188</v>
      </c>
      <c r="B197" s="79">
        <f t="shared" si="38"/>
        <v>0</v>
      </c>
      <c r="C197" s="89">
        <f t="shared" si="30"/>
        <v>2088</v>
      </c>
      <c r="D197" s="90">
        <f t="shared" si="39"/>
        <v>0</v>
      </c>
      <c r="E197" s="90">
        <f t="shared" si="40"/>
        <v>0</v>
      </c>
      <c r="F197" s="74">
        <f t="shared" si="41"/>
        <v>0</v>
      </c>
      <c r="G197" s="74">
        <f t="shared" si="42"/>
        <v>0</v>
      </c>
      <c r="H197" s="80">
        <f>IF(C197&lt;=$I$219,SUM($G$9:G197),0)</f>
        <v>0</v>
      </c>
      <c r="I197" s="81">
        <f t="shared" si="31"/>
        <v>0</v>
      </c>
      <c r="J197" s="71">
        <f t="shared" si="43"/>
        <v>0</v>
      </c>
      <c r="K197" s="72">
        <f>IF(A197=$G$4,SUM($E$9:E197),0)</f>
        <v>0</v>
      </c>
    </row>
    <row r="198" spans="1:11" s="73" customFormat="1" ht="15">
      <c r="A198" s="78">
        <f t="shared" si="32"/>
        <v>189</v>
      </c>
      <c r="B198" s="79">
        <f t="shared" si="38"/>
        <v>0</v>
      </c>
      <c r="C198" s="89">
        <f t="shared" si="30"/>
        <v>2089</v>
      </c>
      <c r="D198" s="90">
        <f t="shared" si="39"/>
        <v>0</v>
      </c>
      <c r="E198" s="90">
        <f t="shared" si="40"/>
        <v>0</v>
      </c>
      <c r="F198" s="74">
        <f t="shared" si="41"/>
        <v>0</v>
      </c>
      <c r="G198" s="74">
        <f t="shared" si="42"/>
        <v>0</v>
      </c>
      <c r="H198" s="80">
        <f>IF(C198&lt;=$I$219,SUM($G$9:G198),0)</f>
        <v>0</v>
      </c>
      <c r="I198" s="81">
        <f t="shared" si="31"/>
        <v>0</v>
      </c>
      <c r="J198" s="71">
        <f t="shared" si="43"/>
        <v>0</v>
      </c>
      <c r="K198" s="72">
        <f>IF(A198=$G$4,SUM($E$9:E198),0)</f>
        <v>0</v>
      </c>
    </row>
    <row r="199" spans="1:11" s="73" customFormat="1" ht="15">
      <c r="A199" s="78">
        <f t="shared" si="32"/>
        <v>190</v>
      </c>
      <c r="B199" s="79">
        <f t="shared" si="38"/>
        <v>0</v>
      </c>
      <c r="C199" s="89">
        <f t="shared" si="30"/>
        <v>2090</v>
      </c>
      <c r="D199" s="90">
        <f t="shared" si="39"/>
        <v>0</v>
      </c>
      <c r="E199" s="90">
        <f t="shared" si="40"/>
        <v>0</v>
      </c>
      <c r="F199" s="74">
        <f t="shared" si="41"/>
        <v>0</v>
      </c>
      <c r="G199" s="74">
        <f t="shared" si="42"/>
        <v>0</v>
      </c>
      <c r="H199" s="80">
        <f>IF(C199&lt;=$I$219,SUM($G$9:G199),0)</f>
        <v>0</v>
      </c>
      <c r="I199" s="81">
        <f t="shared" si="31"/>
        <v>0</v>
      </c>
      <c r="J199" s="71">
        <f t="shared" si="43"/>
        <v>0</v>
      </c>
      <c r="K199" s="72">
        <f>IF(A199=$G$4,SUM($E$9:E199),0)</f>
        <v>0</v>
      </c>
    </row>
    <row r="200" spans="1:11" s="73" customFormat="1" ht="15">
      <c r="A200" s="78">
        <f t="shared" si="32"/>
        <v>191</v>
      </c>
      <c r="B200" s="79">
        <f t="shared" si="38"/>
        <v>0</v>
      </c>
      <c r="C200" s="89">
        <f t="shared" si="30"/>
        <v>2091</v>
      </c>
      <c r="D200" s="90">
        <f t="shared" si="39"/>
        <v>0</v>
      </c>
      <c r="E200" s="90">
        <f t="shared" si="40"/>
        <v>0</v>
      </c>
      <c r="F200" s="74">
        <f t="shared" si="41"/>
        <v>0</v>
      </c>
      <c r="G200" s="74">
        <f t="shared" si="42"/>
        <v>0</v>
      </c>
      <c r="H200" s="80">
        <f>IF(C200&lt;=$I$219,SUM($G$9:G200),0)</f>
        <v>0</v>
      </c>
      <c r="I200" s="81">
        <f t="shared" si="31"/>
        <v>0</v>
      </c>
      <c r="J200" s="71">
        <f t="shared" si="43"/>
        <v>0</v>
      </c>
      <c r="K200" s="72">
        <f>IF(A200=$G$4,SUM($E$9:E200),0)</f>
        <v>0</v>
      </c>
    </row>
    <row r="201" spans="1:11" s="73" customFormat="1" ht="15">
      <c r="A201" s="78">
        <f t="shared" si="32"/>
        <v>192</v>
      </c>
      <c r="B201" s="79">
        <f t="shared" si="38"/>
        <v>0</v>
      </c>
      <c r="C201" s="89">
        <f t="shared" si="30"/>
        <v>2092</v>
      </c>
      <c r="D201" s="90">
        <f t="shared" si="39"/>
        <v>0</v>
      </c>
      <c r="E201" s="90">
        <f t="shared" si="40"/>
        <v>0</v>
      </c>
      <c r="F201" s="74">
        <f t="shared" si="41"/>
        <v>0</v>
      </c>
      <c r="G201" s="74">
        <f t="shared" si="42"/>
        <v>0</v>
      </c>
      <c r="H201" s="80">
        <f>IF(C201&lt;=$I$219,SUM($G$9:G201),0)</f>
        <v>0</v>
      </c>
      <c r="I201" s="81">
        <f t="shared" si="31"/>
        <v>0</v>
      </c>
      <c r="J201" s="71">
        <f t="shared" si="43"/>
        <v>0</v>
      </c>
      <c r="K201" s="72">
        <f>IF(A201=$G$4,SUM($E$9:E201),0)</f>
        <v>0</v>
      </c>
    </row>
    <row r="202" spans="1:11" s="73" customFormat="1" ht="15">
      <c r="A202" s="78">
        <f t="shared" si="32"/>
        <v>193</v>
      </c>
      <c r="B202" s="79">
        <f t="shared" si="38"/>
        <v>0</v>
      </c>
      <c r="C202" s="89">
        <f t="shared" si="30"/>
        <v>2093</v>
      </c>
      <c r="D202" s="90">
        <f t="shared" si="39"/>
        <v>0</v>
      </c>
      <c r="E202" s="90">
        <f t="shared" si="40"/>
        <v>0</v>
      </c>
      <c r="F202" s="74">
        <f t="shared" si="41"/>
        <v>0</v>
      </c>
      <c r="G202" s="74">
        <f t="shared" si="42"/>
        <v>0</v>
      </c>
      <c r="H202" s="80">
        <f>IF(C202&lt;=$I$219,SUM($G$9:G202),0)</f>
        <v>0</v>
      </c>
      <c r="I202" s="81">
        <f t="shared" si="31"/>
        <v>0</v>
      </c>
      <c r="J202" s="71">
        <f t="shared" si="43"/>
        <v>0</v>
      </c>
      <c r="K202" s="72">
        <f>IF(A202=$G$4,SUM($E$9:E202),0)</f>
        <v>0</v>
      </c>
    </row>
    <row r="203" spans="1:11" s="73" customFormat="1" ht="15">
      <c r="A203" s="78">
        <f t="shared" si="32"/>
        <v>194</v>
      </c>
      <c r="B203" s="79">
        <f t="shared" si="38"/>
        <v>0</v>
      </c>
      <c r="C203" s="89">
        <f t="shared" si="30"/>
        <v>2094</v>
      </c>
      <c r="D203" s="90">
        <f t="shared" si="39"/>
        <v>0</v>
      </c>
      <c r="E203" s="90">
        <f t="shared" si="40"/>
        <v>0</v>
      </c>
      <c r="F203" s="74">
        <f t="shared" si="41"/>
        <v>0</v>
      </c>
      <c r="G203" s="74">
        <f t="shared" si="42"/>
        <v>0</v>
      </c>
      <c r="H203" s="80">
        <f>IF(C203&lt;=$I$219,SUM($G$9:G203),0)</f>
        <v>0</v>
      </c>
      <c r="I203" s="81">
        <f t="shared" si="31"/>
        <v>0</v>
      </c>
      <c r="J203" s="71">
        <f t="shared" si="43"/>
        <v>0</v>
      </c>
      <c r="K203" s="72">
        <f>IF(A203=$G$4,SUM($E$9:E203),0)</f>
        <v>0</v>
      </c>
    </row>
    <row r="204" spans="1:11" s="73" customFormat="1" ht="15">
      <c r="A204" s="78">
        <f t="shared" si="32"/>
        <v>195</v>
      </c>
      <c r="B204" s="79">
        <f t="shared" si="38"/>
        <v>0</v>
      </c>
      <c r="C204" s="89">
        <f t="shared" si="30"/>
        <v>2095</v>
      </c>
      <c r="D204" s="90">
        <f t="shared" si="39"/>
        <v>0</v>
      </c>
      <c r="E204" s="90">
        <f t="shared" si="40"/>
        <v>0</v>
      </c>
      <c r="F204" s="74">
        <f t="shared" si="41"/>
        <v>0</v>
      </c>
      <c r="G204" s="74">
        <f t="shared" si="42"/>
        <v>0</v>
      </c>
      <c r="H204" s="80">
        <f>IF(C204&lt;=$I$219,SUM($G$9:G204),0)</f>
        <v>0</v>
      </c>
      <c r="I204" s="81">
        <f t="shared" si="31"/>
        <v>0</v>
      </c>
      <c r="J204" s="71">
        <f t="shared" si="43"/>
        <v>0</v>
      </c>
      <c r="K204" s="72">
        <f>IF(A204=$G$4,SUM($E$9:E204),0)</f>
        <v>0</v>
      </c>
    </row>
    <row r="205" spans="1:11" s="73" customFormat="1" ht="15">
      <c r="A205" s="78">
        <f t="shared" si="32"/>
        <v>196</v>
      </c>
      <c r="B205" s="79">
        <f t="shared" si="38"/>
        <v>0</v>
      </c>
      <c r="C205" s="89">
        <f t="shared" si="30"/>
        <v>2096</v>
      </c>
      <c r="D205" s="90">
        <f t="shared" si="39"/>
        <v>0</v>
      </c>
      <c r="E205" s="90">
        <f t="shared" si="40"/>
        <v>0</v>
      </c>
      <c r="F205" s="74">
        <f t="shared" si="41"/>
        <v>0</v>
      </c>
      <c r="G205" s="74">
        <f t="shared" si="42"/>
        <v>0</v>
      </c>
      <c r="H205" s="80">
        <f>IF(C205&lt;=$I$219,SUM($G$9:G205),0)</f>
        <v>0</v>
      </c>
      <c r="I205" s="81">
        <f t="shared" si="31"/>
        <v>0</v>
      </c>
      <c r="J205" s="71">
        <f t="shared" si="43"/>
        <v>0</v>
      </c>
      <c r="K205" s="72">
        <f>IF(A205=$G$4,SUM($E$9:E205),0)</f>
        <v>0</v>
      </c>
    </row>
    <row r="206" spans="1:11" s="73" customFormat="1" ht="15">
      <c r="A206" s="78">
        <f t="shared" si="32"/>
        <v>197</v>
      </c>
      <c r="B206" s="79">
        <f t="shared" si="38"/>
        <v>0</v>
      </c>
      <c r="C206" s="89">
        <f t="shared" si="30"/>
        <v>2097</v>
      </c>
      <c r="D206" s="90">
        <f t="shared" si="39"/>
        <v>0</v>
      </c>
      <c r="E206" s="90">
        <f t="shared" si="40"/>
        <v>0</v>
      </c>
      <c r="F206" s="74">
        <f t="shared" si="41"/>
        <v>0</v>
      </c>
      <c r="G206" s="74">
        <f t="shared" si="42"/>
        <v>0</v>
      </c>
      <c r="H206" s="80">
        <f>IF(C206&lt;=$I$219,SUM($G$9:G206),0)</f>
        <v>0</v>
      </c>
      <c r="I206" s="81">
        <f t="shared" si="31"/>
        <v>0</v>
      </c>
      <c r="J206" s="71">
        <f t="shared" si="43"/>
        <v>0</v>
      </c>
      <c r="K206" s="72">
        <f>IF(A206=$G$4,SUM($E$9:E206),0)</f>
        <v>0</v>
      </c>
    </row>
    <row r="207" spans="1:11" s="73" customFormat="1" ht="15">
      <c r="A207" s="78">
        <f t="shared" si="32"/>
        <v>198</v>
      </c>
      <c r="B207" s="79">
        <f t="shared" si="38"/>
        <v>0</v>
      </c>
      <c r="C207" s="89">
        <f aca="true" t="shared" si="44" ref="C207:C214">C206+1</f>
        <v>2098</v>
      </c>
      <c r="D207" s="90">
        <f t="shared" si="39"/>
        <v>0</v>
      </c>
      <c r="E207" s="90">
        <f t="shared" si="40"/>
        <v>0</v>
      </c>
      <c r="F207" s="74">
        <f t="shared" si="41"/>
        <v>0</v>
      </c>
      <c r="G207" s="74">
        <f t="shared" si="42"/>
        <v>0</v>
      </c>
      <c r="H207" s="80">
        <f>IF(C207&lt;=$I$219,SUM($G$9:G207),0)</f>
        <v>0</v>
      </c>
      <c r="I207" s="81">
        <f aca="true" t="shared" si="45" ref="I207:I214">H207*166.386</f>
        <v>0</v>
      </c>
      <c r="J207" s="71">
        <f t="shared" si="43"/>
        <v>0</v>
      </c>
      <c r="K207" s="72">
        <f>IF(A207=$G$4,SUM($E$9:E207),0)</f>
        <v>0</v>
      </c>
    </row>
    <row r="208" spans="1:11" s="73" customFormat="1" ht="15">
      <c r="A208" s="78">
        <f t="shared" si="32"/>
        <v>199</v>
      </c>
      <c r="B208" s="79">
        <f t="shared" si="38"/>
        <v>0</v>
      </c>
      <c r="C208" s="89">
        <f t="shared" si="44"/>
        <v>2099</v>
      </c>
      <c r="D208" s="90">
        <f t="shared" si="39"/>
        <v>0</v>
      </c>
      <c r="E208" s="90">
        <f t="shared" si="40"/>
        <v>0</v>
      </c>
      <c r="F208" s="74">
        <f t="shared" si="41"/>
        <v>0</v>
      </c>
      <c r="G208" s="74">
        <f t="shared" si="42"/>
        <v>0</v>
      </c>
      <c r="H208" s="80">
        <f>IF(C208&lt;=$I$219,SUM($G$9:G208),0)</f>
        <v>0</v>
      </c>
      <c r="I208" s="81">
        <f t="shared" si="45"/>
        <v>0</v>
      </c>
      <c r="J208" s="71">
        <f t="shared" si="43"/>
        <v>0</v>
      </c>
      <c r="K208" s="72">
        <f>IF(A208=$G$4,SUM($E$9:E208),0)</f>
        <v>0</v>
      </c>
    </row>
    <row r="209" spans="1:11" s="73" customFormat="1" ht="15">
      <c r="A209" s="78">
        <f>A208+1</f>
        <v>200</v>
      </c>
      <c r="B209" s="79">
        <f t="shared" si="38"/>
        <v>0</v>
      </c>
      <c r="C209" s="89">
        <f t="shared" si="44"/>
        <v>2100</v>
      </c>
      <c r="D209" s="90">
        <f t="shared" si="39"/>
        <v>0</v>
      </c>
      <c r="E209" s="90">
        <f t="shared" si="40"/>
        <v>0</v>
      </c>
      <c r="F209" s="74">
        <f t="shared" si="41"/>
        <v>0</v>
      </c>
      <c r="G209" s="74">
        <f t="shared" si="42"/>
        <v>0</v>
      </c>
      <c r="H209" s="80">
        <f>IF(C209&lt;=$I$219,SUM($G$9:G209),0)</f>
        <v>0</v>
      </c>
      <c r="I209" s="81">
        <f t="shared" si="45"/>
        <v>0</v>
      </c>
      <c r="J209" s="71">
        <f t="shared" si="43"/>
        <v>0</v>
      </c>
      <c r="K209" s="72">
        <f>IF(A209=$G$4,SUM($E$9:E209),0)</f>
        <v>0</v>
      </c>
    </row>
    <row r="210" spans="1:11" s="73" customFormat="1" ht="15">
      <c r="A210" s="78">
        <f t="shared" si="32"/>
        <v>201</v>
      </c>
      <c r="B210" s="79">
        <f t="shared" si="38"/>
        <v>0</v>
      </c>
      <c r="C210" s="89">
        <f t="shared" si="44"/>
        <v>2101</v>
      </c>
      <c r="D210" s="90">
        <f t="shared" si="39"/>
        <v>0</v>
      </c>
      <c r="E210" s="90">
        <f t="shared" si="40"/>
        <v>0</v>
      </c>
      <c r="F210" s="74">
        <f t="shared" si="41"/>
        <v>0</v>
      </c>
      <c r="G210" s="74">
        <f t="shared" si="42"/>
        <v>0</v>
      </c>
      <c r="H210" s="80">
        <f>IF(C210&lt;=$I$219,SUM($G$9:G210),0)</f>
        <v>0</v>
      </c>
      <c r="I210" s="81">
        <f t="shared" si="45"/>
        <v>0</v>
      </c>
      <c r="J210" s="71">
        <f t="shared" si="43"/>
        <v>0</v>
      </c>
      <c r="K210" s="72">
        <f>IF(A210=$G$4,SUM($E$9:E210),0)</f>
        <v>0</v>
      </c>
    </row>
    <row r="211" spans="1:11" s="73" customFormat="1" ht="15">
      <c r="A211" s="78">
        <f>A210+1</f>
        <v>202</v>
      </c>
      <c r="B211" s="79">
        <f t="shared" si="38"/>
        <v>0</v>
      </c>
      <c r="C211" s="89">
        <f t="shared" si="44"/>
        <v>2102</v>
      </c>
      <c r="D211" s="90">
        <f t="shared" si="39"/>
        <v>0</v>
      </c>
      <c r="E211" s="90">
        <f t="shared" si="40"/>
        <v>0</v>
      </c>
      <c r="F211" s="74">
        <f t="shared" si="41"/>
        <v>0</v>
      </c>
      <c r="G211" s="74">
        <f t="shared" si="42"/>
        <v>0</v>
      </c>
      <c r="H211" s="80">
        <f>IF(C211&lt;=$I$219,SUM($G$9:G211),0)</f>
        <v>0</v>
      </c>
      <c r="I211" s="81">
        <f t="shared" si="45"/>
        <v>0</v>
      </c>
      <c r="J211" s="71">
        <f t="shared" si="43"/>
        <v>0</v>
      </c>
      <c r="K211" s="72">
        <f>IF(A211=$G$4,SUM($E$9:E211),0)</f>
        <v>0</v>
      </c>
    </row>
    <row r="212" spans="1:11" s="73" customFormat="1" ht="15">
      <c r="A212" s="78">
        <f>A211+1</f>
        <v>203</v>
      </c>
      <c r="B212" s="79">
        <f t="shared" si="38"/>
        <v>0</v>
      </c>
      <c r="C212" s="89">
        <f t="shared" si="44"/>
        <v>2103</v>
      </c>
      <c r="D212" s="90">
        <f t="shared" si="39"/>
        <v>0</v>
      </c>
      <c r="E212" s="90">
        <f t="shared" si="40"/>
        <v>0</v>
      </c>
      <c r="F212" s="74">
        <f t="shared" si="41"/>
        <v>0</v>
      </c>
      <c r="G212" s="74">
        <f t="shared" si="42"/>
        <v>0</v>
      </c>
      <c r="H212" s="80">
        <f>IF(C212&lt;=$I$219,SUM($G$9:G212),0)</f>
        <v>0</v>
      </c>
      <c r="I212" s="81">
        <f t="shared" si="45"/>
        <v>0</v>
      </c>
      <c r="J212" s="71">
        <f t="shared" si="43"/>
        <v>0</v>
      </c>
      <c r="K212" s="72">
        <f>IF(A212=$G$4,SUM($E$9:E212),0)</f>
        <v>0</v>
      </c>
    </row>
    <row r="213" spans="1:11" s="73" customFormat="1" ht="15">
      <c r="A213" s="78">
        <f>A212+1</f>
        <v>204</v>
      </c>
      <c r="B213" s="79">
        <f t="shared" si="38"/>
        <v>0</v>
      </c>
      <c r="C213" s="89">
        <f t="shared" si="44"/>
        <v>2104</v>
      </c>
      <c r="D213" s="90">
        <f t="shared" si="39"/>
        <v>0</v>
      </c>
      <c r="E213" s="90">
        <f t="shared" si="40"/>
        <v>0</v>
      </c>
      <c r="F213" s="74">
        <f t="shared" si="41"/>
        <v>0</v>
      </c>
      <c r="G213" s="74">
        <f t="shared" si="42"/>
        <v>0</v>
      </c>
      <c r="H213" s="80">
        <f>IF(C213&lt;=$I$219,SUM($G$9:G213),0)</f>
        <v>0</v>
      </c>
      <c r="I213" s="81">
        <f t="shared" si="45"/>
        <v>0</v>
      </c>
      <c r="J213" s="71">
        <f t="shared" si="43"/>
        <v>0</v>
      </c>
      <c r="K213" s="72">
        <f>IF(A213=$G$4,SUM($E$9:E213),0)</f>
        <v>0</v>
      </c>
    </row>
    <row r="214" spans="1:11" s="73" customFormat="1" ht="15">
      <c r="A214" s="78">
        <f>A213+1</f>
        <v>205</v>
      </c>
      <c r="B214" s="79">
        <f t="shared" si="38"/>
        <v>0</v>
      </c>
      <c r="C214" s="89">
        <f t="shared" si="44"/>
        <v>2105</v>
      </c>
      <c r="D214" s="90">
        <f t="shared" si="39"/>
        <v>0</v>
      </c>
      <c r="E214" s="90">
        <f t="shared" si="40"/>
        <v>0</v>
      </c>
      <c r="F214" s="74">
        <f t="shared" si="41"/>
        <v>0</v>
      </c>
      <c r="G214" s="74">
        <f t="shared" si="42"/>
        <v>0</v>
      </c>
      <c r="H214" s="80">
        <f>IF(C214&lt;=$I$219,SUM($G$9:G214),0)</f>
        <v>0</v>
      </c>
      <c r="I214" s="81">
        <f t="shared" si="45"/>
        <v>0</v>
      </c>
      <c r="J214" s="71">
        <f t="shared" si="43"/>
        <v>0</v>
      </c>
      <c r="K214" s="72">
        <f>IF(A214=$G$4,SUM($E$9:E214),0)</f>
        <v>0</v>
      </c>
    </row>
    <row r="215" spans="2:11" s="73" customFormat="1" ht="15">
      <c r="B215" s="91"/>
      <c r="C215" s="92"/>
      <c r="D215" s="72"/>
      <c r="E215" s="72"/>
      <c r="F215" s="91"/>
      <c r="G215" s="91"/>
      <c r="H215" s="93"/>
      <c r="I215" s="93"/>
      <c r="J215" s="71"/>
      <c r="K215" s="72"/>
    </row>
    <row r="216" spans="2:16" s="73" customFormat="1" ht="15">
      <c r="B216" s="91"/>
      <c r="C216" s="92"/>
      <c r="D216" s="72"/>
      <c r="E216" s="72"/>
      <c r="F216" s="91"/>
      <c r="G216" s="91"/>
      <c r="H216" s="93"/>
      <c r="I216" s="93"/>
      <c r="J216" s="72"/>
      <c r="K216" s="72"/>
      <c r="P216" s="82"/>
    </row>
    <row r="217" spans="2:10" s="73" customFormat="1" ht="15">
      <c r="B217" s="91"/>
      <c r="C217" s="92"/>
      <c r="D217" s="72"/>
      <c r="E217" s="72"/>
      <c r="F217" s="91"/>
      <c r="G217" s="73" t="s">
        <v>25</v>
      </c>
      <c r="I217" s="82" t="s">
        <v>26</v>
      </c>
      <c r="J217" s="82" t="s">
        <v>27</v>
      </c>
    </row>
    <row r="218" spans="2:10" s="73" customFormat="1" ht="15">
      <c r="B218" s="91"/>
      <c r="C218" s="92"/>
      <c r="D218" s="72"/>
      <c r="E218" s="72"/>
      <c r="F218" s="91"/>
      <c r="G218" s="73" t="s">
        <v>25</v>
      </c>
      <c r="I218" s="72">
        <v>0.025</v>
      </c>
      <c r="J218" s="82" t="s">
        <v>27</v>
      </c>
    </row>
    <row r="219" spans="2:9" s="73" customFormat="1" ht="15">
      <c r="B219" s="91"/>
      <c r="C219" s="92"/>
      <c r="D219" s="72"/>
      <c r="E219" s="72"/>
      <c r="F219" s="91"/>
      <c r="G219" s="73" t="s">
        <v>25</v>
      </c>
      <c r="I219" s="92">
        <f ca="1">YEAR(TODAY())</f>
        <v>2015</v>
      </c>
    </row>
    <row r="220" spans="2:9" s="73" customFormat="1" ht="15">
      <c r="B220" s="91"/>
      <c r="C220" s="92"/>
      <c r="D220" s="72"/>
      <c r="E220" s="72"/>
      <c r="F220" s="91"/>
      <c r="H220" s="71"/>
      <c r="I220" s="94"/>
    </row>
    <row r="221" spans="2:14" s="73" customFormat="1" ht="15">
      <c r="B221" s="91"/>
      <c r="C221" s="92"/>
      <c r="D221" s="72"/>
      <c r="E221" s="72"/>
      <c r="F221" s="91"/>
      <c r="G221" s="91"/>
      <c r="H221" s="93"/>
      <c r="I221" s="93"/>
      <c r="J221" s="72"/>
      <c r="K221" s="72"/>
      <c r="M221" s="71"/>
      <c r="N221" s="94"/>
    </row>
    <row r="222" spans="2:14" s="73" customFormat="1" ht="15">
      <c r="B222" s="91"/>
      <c r="C222" s="92"/>
      <c r="D222" s="72"/>
      <c r="E222" s="72"/>
      <c r="F222" s="91"/>
      <c r="G222" s="91"/>
      <c r="H222" s="93"/>
      <c r="I222" s="93"/>
      <c r="J222" s="72"/>
      <c r="K222" s="72"/>
      <c r="M222" s="71"/>
      <c r="N222" s="94"/>
    </row>
  </sheetData>
  <sheetProtection/>
  <mergeCells count="5">
    <mergeCell ref="C5:F5"/>
    <mergeCell ref="C2:F2"/>
    <mergeCell ref="C3:F3"/>
    <mergeCell ref="C4:F4"/>
    <mergeCell ref="I7:K7"/>
  </mergeCells>
  <conditionalFormatting sqref="M1:M7 K8:K214 M221:M65536 H220">
    <cfRule type="cellIs" priority="6" dxfId="8" operator="greaterThan" stopIfTrue="1">
      <formula>0</formula>
    </cfRule>
  </conditionalFormatting>
  <conditionalFormatting sqref="C1:C65536">
    <cfRule type="cellIs" priority="7" dxfId="9" operator="equal" stopIfTrue="1">
      <formula>$I$219</formula>
    </cfRule>
  </conditionalFormatting>
  <conditionalFormatting sqref="K1:K65536">
    <cfRule type="cellIs" priority="4" dxfId="10" operator="greaterThan" stopIfTrue="1">
      <formula>0</formula>
    </cfRule>
  </conditionalFormatting>
  <conditionalFormatting sqref="J10:J214">
    <cfRule type="cellIs" priority="1" dxfId="10" operator="greaterThan" stopIfTrue="1">
      <formula>0</formula>
    </cfRule>
  </conditionalFormatting>
  <dataValidations count="3">
    <dataValidation allowBlank="1" showErrorMessage="1" sqref="G3:G7 I3:J3 I4:I7"/>
    <dataValidation allowBlank="1" showInputMessage="1" showErrorMessage="1" promptTitle="Valor actual" prompt="Escriba la cantidad de dinero invertido hasta ahora." sqref="I2"/>
    <dataValidation allowBlank="1" showErrorMessage="1" promptTitle="Valor actual" sqref="G2"/>
  </dataValidations>
  <printOptions gridLines="1"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Dacostabalboa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 sueldo</dc:title>
  <dc:subject>Hoja de Excel</dc:subject>
  <dc:creator>Dacostabalboa</dc:creator>
  <cp:keywords/>
  <dc:description/>
  <cp:lastModifiedBy>Linwind</cp:lastModifiedBy>
  <cp:lastPrinted>2009-04-16T07:06:36Z</cp:lastPrinted>
  <dcterms:created xsi:type="dcterms:W3CDTF">2009-03-21T08:18:11Z</dcterms:created>
  <dcterms:modified xsi:type="dcterms:W3CDTF">2015-10-18T21:05:22Z</dcterms:modified>
  <cp:category>Modelos excel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o">
    <vt:lpwstr>Excel</vt:lpwstr>
  </property>
</Properties>
</file>